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/>
  <xr:revisionPtr revIDLastSave="0" documentId="8_{26957456-7D4B-48F6-8F38-A19B8642E5EA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Index" sheetId="23" r:id="rId1"/>
    <sheet name="6.1.1.1" sheetId="2" r:id="rId2"/>
    <sheet name="6.1.1.2" sheetId="26" r:id="rId3"/>
    <sheet name="6.1.2.1" sheetId="3" r:id="rId4"/>
    <sheet name="6.1.2.2" sheetId="19" r:id="rId5"/>
    <sheet name="6.1.2.3" sheetId="21" r:id="rId6"/>
    <sheet name="6.1.2.4" sheetId="6" r:id="rId7"/>
    <sheet name="6.1.2.5" sheetId="36" r:id="rId8"/>
    <sheet name="6.1.2.6" sheetId="37" r:id="rId9"/>
    <sheet name="6.1.2.7" sheetId="38" r:id="rId10"/>
    <sheet name="6.1.2.8" sheetId="30" r:id="rId11"/>
    <sheet name="6.1.3.1" sheetId="10" r:id="rId12"/>
    <sheet name="6.1.3.2" sheetId="7" r:id="rId13"/>
    <sheet name="6.1.3.3" sheetId="53" r:id="rId14"/>
    <sheet name="6.1.3.4" sheetId="50" r:id="rId15"/>
    <sheet name="6.1.3.5" sheetId="51" r:id="rId16"/>
    <sheet name="6.1.3.6" sheetId="48" r:id="rId17"/>
    <sheet name="6.1.3.7" sheetId="8" r:id="rId18"/>
    <sheet name="6.1.3.8" sheetId="39" r:id="rId19"/>
    <sheet name="6.1.3.9" sheetId="54" r:id="rId20"/>
    <sheet name="6.1.4.1" sheetId="31" r:id="rId21"/>
    <sheet name="6.1.4.2" sheetId="32" r:id="rId22"/>
    <sheet name="6.1.5.1" sheetId="47" r:id="rId23"/>
    <sheet name="6.1.5.2" sheetId="11" r:id="rId24"/>
    <sheet name="6.1.5.3" sheetId="24" r:id="rId25"/>
  </sheets>
  <definedNames>
    <definedName name="__xlnm.Print_Area_2" localSheetId="2">'6.1.1.2'!$A$3:$K$3</definedName>
    <definedName name="__xlnm.Print_Area_2">'6.1.1.1'!$A$3:$M$3</definedName>
    <definedName name="__xlnm.Print_Area_3" localSheetId="13">'6.1.3.3'!$A$3:$A$21</definedName>
    <definedName name="__xlnm.Print_Area_3" localSheetId="14">'6.1.3.4'!$A$3:$A$29</definedName>
    <definedName name="__xlnm.Print_Area_3" localSheetId="15">'6.1.3.5'!$A$3:$A$19</definedName>
    <definedName name="__xlnm.Print_Area_3" localSheetId="18">'6.1.3.8'!$A$3:$J$38</definedName>
    <definedName name="__xlnm.Print_Area_3" localSheetId="19">'6.1.3.9'!$A$3:$M$38</definedName>
    <definedName name="__xlnm.Print_Area_3">'6.1.2.1'!$A$3:$J$28</definedName>
    <definedName name="__xlnm.Print_Area_4" localSheetId="2">#REF!</definedName>
    <definedName name="__xlnm.Print_Area_4" localSheetId="4">'6.1.2.2'!$A$3:$M$31</definedName>
    <definedName name="__xlnm.Print_Area_4" localSheetId="7">#REF!</definedName>
    <definedName name="__xlnm.Print_Area_4" localSheetId="8">#REF!</definedName>
    <definedName name="__xlnm.Print_Area_4" localSheetId="9">#REF!</definedName>
    <definedName name="__xlnm.Print_Area_4" localSheetId="10">#REF!</definedName>
    <definedName name="__xlnm.Print_Area_4" localSheetId="13">#REF!</definedName>
    <definedName name="__xlnm.Print_Area_4" localSheetId="14">#REF!</definedName>
    <definedName name="__xlnm.Print_Area_4" localSheetId="15">#REF!</definedName>
    <definedName name="__xlnm.Print_Area_4" localSheetId="16">#REF!</definedName>
    <definedName name="__xlnm.Print_Area_4" localSheetId="18">#REF!</definedName>
    <definedName name="__xlnm.Print_Area_4" localSheetId="19">#REF!</definedName>
    <definedName name="__xlnm.Print_Area_4" localSheetId="20">#REF!</definedName>
    <definedName name="__xlnm.Print_Area_4" localSheetId="21">#REF!</definedName>
    <definedName name="__xlnm.Print_Area_4" localSheetId="24">#REF!</definedName>
    <definedName name="__xlnm.Print_Area_4">#REF!</definedName>
    <definedName name="__xlnm.Print_Area_5" localSheetId="2">#REF!</definedName>
    <definedName name="__xlnm.Print_Area_5" localSheetId="5">'6.1.2.3'!$A$3:$M$30</definedName>
    <definedName name="__xlnm.Print_Area_5" localSheetId="7">#REF!</definedName>
    <definedName name="__xlnm.Print_Area_5" localSheetId="8">#REF!</definedName>
    <definedName name="__xlnm.Print_Area_5" localSheetId="9">#REF!</definedName>
    <definedName name="__xlnm.Print_Area_5" localSheetId="10">#REF!</definedName>
    <definedName name="__xlnm.Print_Area_5" localSheetId="13">#REF!</definedName>
    <definedName name="__xlnm.Print_Area_5" localSheetId="14">#REF!</definedName>
    <definedName name="__xlnm.Print_Area_5" localSheetId="15">#REF!</definedName>
    <definedName name="__xlnm.Print_Area_5" localSheetId="16">#REF!</definedName>
    <definedName name="__xlnm.Print_Area_5" localSheetId="18">#REF!</definedName>
    <definedName name="__xlnm.Print_Area_5" localSheetId="19">#REF!</definedName>
    <definedName name="__xlnm.Print_Area_5" localSheetId="20">#REF!</definedName>
    <definedName name="__xlnm.Print_Area_5" localSheetId="21">#REF!</definedName>
    <definedName name="__xlnm.Print_Area_5" localSheetId="24">#REF!</definedName>
    <definedName name="__xlnm.Print_Area_5">#REF!</definedName>
    <definedName name="__xlnm.Print_Area_6" localSheetId="7">'6.1.2.5'!$A$3:$M$32</definedName>
    <definedName name="__xlnm.Print_Area_6" localSheetId="8">'6.1.2.6'!$A$3:$M$32</definedName>
    <definedName name="__xlnm.Print_Area_6" localSheetId="9">'6.1.2.7'!$A$3:$M$32</definedName>
    <definedName name="__xlnm.Print_Area_6" localSheetId="10">'6.1.2.8'!$A$3:$AB$32</definedName>
    <definedName name="__xlnm.Print_Area_6" localSheetId="16">'6.1.3.6'!$A$3:$S$16</definedName>
    <definedName name="__xlnm.Print_Area_6">'6.1.2.4'!$A$3:$M$30</definedName>
    <definedName name="__xlnm.Print_Area_7">'6.1.3.2'!$A$3:$S$13</definedName>
    <definedName name="__xlnm.Print_Area_8">'6.1.3.7'!$A$3:$M$37</definedName>
    <definedName name="__xlnm.Print_Area_9" localSheetId="2">#REF!</definedName>
    <definedName name="__xlnm.Print_Area_9" localSheetId="7">#REF!</definedName>
    <definedName name="__xlnm.Print_Area_9" localSheetId="8">#REF!</definedName>
    <definedName name="__xlnm.Print_Area_9" localSheetId="9">#REF!</definedName>
    <definedName name="__xlnm.Print_Area_9" localSheetId="10">#REF!</definedName>
    <definedName name="__xlnm.Print_Area_9" localSheetId="13">#REF!</definedName>
    <definedName name="__xlnm.Print_Area_9" localSheetId="14">#REF!</definedName>
    <definedName name="__xlnm.Print_Area_9" localSheetId="15">#REF!</definedName>
    <definedName name="__xlnm.Print_Area_9" localSheetId="16">#REF!</definedName>
    <definedName name="__xlnm.Print_Area_9" localSheetId="18">#REF!</definedName>
    <definedName name="__xlnm.Print_Area_9" localSheetId="19">#REF!</definedName>
    <definedName name="__xlnm.Print_Area_9" localSheetId="20">#REF!</definedName>
    <definedName name="__xlnm.Print_Area_9" localSheetId="21">#REF!</definedName>
    <definedName name="__xlnm.Print_Area_9">#REF!</definedName>
    <definedName name="__xlnm.Print_Titles_4" localSheetId="2">(#REF!,#REF!)</definedName>
    <definedName name="__xlnm.Print_Titles_4" localSheetId="4">('6.1.2.2'!$A:$A,'6.1.2.2'!$A$3:$EL$3)</definedName>
    <definedName name="__xlnm.Print_Titles_4" localSheetId="7">(#REF!,#REF!)</definedName>
    <definedName name="__xlnm.Print_Titles_4" localSheetId="8">(#REF!,#REF!)</definedName>
    <definedName name="__xlnm.Print_Titles_4" localSheetId="9">(#REF!,#REF!)</definedName>
    <definedName name="__xlnm.Print_Titles_4" localSheetId="10">(#REF!,#REF!)</definedName>
    <definedName name="__xlnm.Print_Titles_4" localSheetId="13">(#REF!,#REF!)</definedName>
    <definedName name="__xlnm.Print_Titles_4" localSheetId="14">(#REF!,#REF!)</definedName>
    <definedName name="__xlnm.Print_Titles_4" localSheetId="15">(#REF!,#REF!)</definedName>
    <definedName name="__xlnm.Print_Titles_4" localSheetId="16">(#REF!,#REF!)</definedName>
    <definedName name="__xlnm.Print_Titles_4" localSheetId="18">(#REF!,#REF!)</definedName>
    <definedName name="__xlnm.Print_Titles_4" localSheetId="19">(#REF!,#REF!)</definedName>
    <definedName name="__xlnm.Print_Titles_4" localSheetId="20">(#REF!,#REF!)</definedName>
    <definedName name="__xlnm.Print_Titles_4" localSheetId="21">(#REF!,#REF!)</definedName>
    <definedName name="__xlnm.Print_Titles_4" localSheetId="24">(#REF!,#REF!)</definedName>
    <definedName name="__xlnm.Print_Titles_4">(#REF!,#REF!)</definedName>
    <definedName name="__xlnm.Print_Titles_5" localSheetId="2">#REF!</definedName>
    <definedName name="__xlnm.Print_Titles_5" localSheetId="5">'6.1.2.3'!$A:$A</definedName>
    <definedName name="__xlnm.Print_Titles_5" localSheetId="7">#REF!</definedName>
    <definedName name="__xlnm.Print_Titles_5" localSheetId="8">#REF!</definedName>
    <definedName name="__xlnm.Print_Titles_5" localSheetId="9">#REF!</definedName>
    <definedName name="__xlnm.Print_Titles_5" localSheetId="10">#REF!</definedName>
    <definedName name="__xlnm.Print_Titles_5" localSheetId="13">#REF!</definedName>
    <definedName name="__xlnm.Print_Titles_5" localSheetId="14">#REF!</definedName>
    <definedName name="__xlnm.Print_Titles_5" localSheetId="15">#REF!</definedName>
    <definedName name="__xlnm.Print_Titles_5" localSheetId="16">#REF!</definedName>
    <definedName name="__xlnm.Print_Titles_5" localSheetId="18">#REF!</definedName>
    <definedName name="__xlnm.Print_Titles_5" localSheetId="19">#REF!</definedName>
    <definedName name="__xlnm.Print_Titles_5" localSheetId="20">#REF!</definedName>
    <definedName name="__xlnm.Print_Titles_5" localSheetId="21">#REF!</definedName>
    <definedName name="__xlnm.Print_Titles_5" localSheetId="24">#REF!</definedName>
    <definedName name="__xlnm.Print_Titles_5">#REF!</definedName>
    <definedName name="__xlnm.Print_Titles_6" localSheetId="7">'6.1.2.5'!$A:$A</definedName>
    <definedName name="__xlnm.Print_Titles_6" localSheetId="8">'6.1.2.6'!$A:$A</definedName>
    <definedName name="__xlnm.Print_Titles_6" localSheetId="9">'6.1.2.7'!$A:$A</definedName>
    <definedName name="__xlnm.Print_Titles_6" localSheetId="10">'6.1.2.8'!$A:$A</definedName>
    <definedName name="__xlnm.Print_Titles_6" localSheetId="16">'6.1.3.6'!$A:$A</definedName>
    <definedName name="__xlnm.Print_Titles_6">'6.1.2.4'!$A:$A</definedName>
    <definedName name="__xlnm.Print_Titles_7">'6.1.3.2'!$A:$A</definedName>
    <definedName name="_xlnm.Print_Titles" localSheetId="1">'6.1.1.1'!$A:$A,'6.1.1.1'!$3:$3</definedName>
    <definedName name="_xlnm.Print_Titles" localSheetId="2">'6.1.1.2'!$A:$A,'6.1.1.2'!$3:$3</definedName>
    <definedName name="_xlnm.Print_Titles" localSheetId="3">'6.1.2.1'!$A:$A,'6.1.2.1'!$3:$3</definedName>
    <definedName name="_xlnm.Print_Titles" localSheetId="4">'6.1.2.2'!$A:$A,'6.1.2.2'!$4:$6</definedName>
    <definedName name="_xlnm.Print_Titles" localSheetId="5">'6.1.2.3'!$A:$A,'6.1.2.3'!$3:$3</definedName>
    <definedName name="_xlnm.Print_Titles" localSheetId="6">'6.1.2.4'!$A:$A,'6.1.2.4'!$3:$3</definedName>
    <definedName name="_xlnm.Print_Titles" localSheetId="7">'6.1.2.5'!$A:$A,'6.1.2.5'!$3:$3</definedName>
    <definedName name="_xlnm.Print_Titles" localSheetId="8">'6.1.2.6'!$A:$A,'6.1.2.6'!$3:$3</definedName>
    <definedName name="_xlnm.Print_Titles" localSheetId="9">'6.1.2.7'!$A:$A,'6.1.2.7'!$3:$3</definedName>
    <definedName name="_xlnm.Print_Titles" localSheetId="10">'6.1.2.8'!$A:$A,'6.1.2.8'!$3:$3</definedName>
    <definedName name="_xlnm.Print_Titles" localSheetId="11">'6.1.3.1'!$A:$A,'6.1.3.1'!$3:$3</definedName>
    <definedName name="_xlnm.Print_Titles" localSheetId="12">'6.1.3.2'!$A:$A,'6.1.3.2'!$3:$3</definedName>
    <definedName name="_xlnm.Print_Titles" localSheetId="13">'6.1.3.3'!$A:$A,'6.1.3.3'!$3:$3</definedName>
    <definedName name="_xlnm.Print_Titles" localSheetId="14">'6.1.3.4'!$A:$A,'6.1.3.4'!$3:$3</definedName>
    <definedName name="_xlnm.Print_Titles" localSheetId="15">'6.1.3.5'!$A:$A,'6.1.3.5'!$3:$3</definedName>
    <definedName name="_xlnm.Print_Titles" localSheetId="16">'6.1.3.6'!$A:$A,'6.1.3.6'!$3:$3</definedName>
    <definedName name="_xlnm.Print_Titles" localSheetId="17">'6.1.3.7'!$A:$A</definedName>
    <definedName name="_xlnm.Print_Titles" localSheetId="18">'6.1.3.8'!$A:$A,'6.1.3.8'!$3:$3</definedName>
    <definedName name="_xlnm.Print_Titles" localSheetId="19">'6.1.3.9'!$A:$A,'6.1.3.9'!$3:$3</definedName>
    <definedName name="_xlnm.Print_Titles" localSheetId="20">'6.1.4.1'!$A:$A,'6.1.4.1'!$3:$3</definedName>
    <definedName name="_xlnm.Print_Titles" localSheetId="21">'6.1.4.2'!$A:$A,'6.1.4.2'!$3:$3</definedName>
    <definedName name="srr">"#REF!"</definedName>
    <definedName name="_xlnm.Print_Area" localSheetId="1">'6.1.1.1'!$A$1:$R$53</definedName>
    <definedName name="_xlnm.Print_Area" localSheetId="2">'6.1.1.2'!$A$1:$K$43</definedName>
    <definedName name="_xlnm.Print_Area" localSheetId="3">'6.1.2.1'!$A$1:$BF$36</definedName>
    <definedName name="_xlnm.Print_Area" localSheetId="4">'6.1.2.2'!$A$1:$M$32</definedName>
    <definedName name="_xlnm.Print_Area" localSheetId="5">'6.1.2.3'!$A$1:$M$32</definedName>
    <definedName name="_xlnm.Print_Area" localSheetId="6">'6.1.2.4'!$A$1:$M$32</definedName>
    <definedName name="_xlnm.Print_Area" localSheetId="7">'6.1.2.5'!$A$1:$M$34</definedName>
    <definedName name="_xlnm.Print_Area" localSheetId="8">'6.1.2.6'!$A$1:$M$34</definedName>
    <definedName name="_xlnm.Print_Area" localSheetId="9">'6.1.2.7'!$A$1:$M$34</definedName>
    <definedName name="_xlnm.Print_Area" localSheetId="10">'6.1.2.8'!$A$1:$AB$32</definedName>
    <definedName name="_xlnm.Print_Area" localSheetId="11">'6.1.3.1'!$A$1:$I$38</definedName>
    <definedName name="_xlnm.Print_Area" localSheetId="12">'6.1.3.2'!$A$1:$N$52</definedName>
    <definedName name="_xlnm.Print_Area" localSheetId="13">'6.1.3.3'!$A$1:$Q$32</definedName>
    <definedName name="_xlnm.Print_Area" localSheetId="14">'6.1.3.4'!$A$1:$AE$35</definedName>
    <definedName name="_xlnm.Print_Area" localSheetId="15">'6.1.3.5'!$A$1:$AE$22</definedName>
    <definedName name="_xlnm.Print_Area" localSheetId="16">'6.1.3.6'!$A$1:$S$18</definedName>
    <definedName name="_xlnm.Print_Area" localSheetId="17">'6.1.3.7'!$A$1:$BQ$32</definedName>
    <definedName name="_xlnm.Print_Area" localSheetId="18">'6.1.3.8'!$A$1:$AZ$45</definedName>
    <definedName name="_xlnm.Print_Area" localSheetId="19">'6.1.3.9'!$A$1:$V$43</definedName>
    <definedName name="_xlnm.Print_Area" localSheetId="20">'6.1.4.1'!$A$1:$O$30</definedName>
    <definedName name="_xlnm.Print_Area" localSheetId="21">'6.1.4.2'!$A$1:$S$28</definedName>
    <definedName name="_xlnm.Print_Area" localSheetId="22">'6.1.5.1'!$A$1:$R$18</definedName>
    <definedName name="_xlnm.Print_Area" localSheetId="23">'6.1.5.2'!$A$1:$O$21</definedName>
    <definedName name="_xlnm.Print_Area" localSheetId="24">'6.1.5.3'!$A$1:$N$13</definedName>
    <definedName name="_xlnm.Print_Area" localSheetId="0">Index!$A$1:$D$43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48" l="1"/>
  <c r="O13" i="48"/>
  <c r="N13" i="48"/>
  <c r="M13" i="48"/>
  <c r="L13" i="48"/>
  <c r="K13" i="48"/>
  <c r="J13" i="48"/>
  <c r="I13" i="48"/>
  <c r="H13" i="48"/>
  <c r="G13" i="48"/>
  <c r="F13" i="48"/>
  <c r="E13" i="48"/>
  <c r="AE17" i="51"/>
  <c r="AD17" i="51"/>
  <c r="AC17" i="51"/>
  <c r="AE12" i="51"/>
  <c r="AD12" i="51"/>
  <c r="AC12" i="51"/>
  <c r="AE9" i="51"/>
  <c r="AD9" i="51"/>
  <c r="AC9" i="51"/>
  <c r="R5" i="47" l="1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AB29" i="30"/>
  <c r="AB28" i="30"/>
  <c r="AB27" i="30"/>
  <c r="AB26" i="30"/>
  <c r="AB25" i="30"/>
  <c r="AB24" i="30"/>
  <c r="AB23" i="30"/>
  <c r="AB22" i="30"/>
  <c r="AB21" i="30"/>
  <c r="AB20" i="30"/>
  <c r="AB19" i="30"/>
  <c r="AB18" i="30"/>
  <c r="AB17" i="30"/>
  <c r="AB16" i="30"/>
  <c r="AB15" i="30"/>
  <c r="AB14" i="30"/>
  <c r="AB13" i="30"/>
  <c r="AB12" i="30"/>
  <c r="AB11" i="30"/>
  <c r="AB10" i="30"/>
  <c r="AB9" i="30"/>
  <c r="AB8" i="30"/>
  <c r="AB7" i="30"/>
  <c r="W29" i="30"/>
  <c r="W28" i="30"/>
  <c r="W27" i="30"/>
  <c r="W26" i="30"/>
  <c r="W25" i="30"/>
  <c r="W24" i="30"/>
  <c r="W23" i="30"/>
  <c r="W22" i="30"/>
  <c r="W21" i="30"/>
  <c r="W20" i="30"/>
  <c r="W19" i="30"/>
  <c r="W18" i="30"/>
  <c r="W17" i="30"/>
  <c r="W16" i="30"/>
  <c r="W15" i="30"/>
  <c r="W14" i="30"/>
  <c r="W13" i="30"/>
  <c r="W12" i="30"/>
  <c r="W11" i="30"/>
  <c r="W10" i="30"/>
  <c r="W9" i="30"/>
  <c r="W8" i="30"/>
  <c r="W7" i="30"/>
  <c r="K29" i="30"/>
  <c r="K28" i="30"/>
  <c r="K27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AA26" i="30"/>
  <c r="Z26" i="30"/>
  <c r="Y26" i="30"/>
  <c r="X26" i="30"/>
  <c r="V26" i="30"/>
  <c r="U26" i="30"/>
  <c r="T26" i="30"/>
  <c r="S26" i="30"/>
  <c r="Q26" i="30"/>
  <c r="P26" i="30"/>
  <c r="O26" i="30"/>
  <c r="N26" i="30"/>
  <c r="M26" i="30"/>
  <c r="L26" i="30"/>
  <c r="J26" i="30"/>
  <c r="K26" i="30" s="1"/>
  <c r="I26" i="30"/>
  <c r="H26" i="30"/>
  <c r="G26" i="30"/>
  <c r="E26" i="30"/>
  <c r="D26" i="30"/>
  <c r="C26" i="30"/>
  <c r="B26" i="30"/>
  <c r="M29" i="38"/>
  <c r="L29" i="38"/>
  <c r="M28" i="38"/>
  <c r="L28" i="38"/>
  <c r="M27" i="38"/>
  <c r="L27" i="38"/>
  <c r="M26" i="38"/>
  <c r="L26" i="38"/>
  <c r="M25" i="38"/>
  <c r="L25" i="38"/>
  <c r="M24" i="38"/>
  <c r="L24" i="38"/>
  <c r="M23" i="38"/>
  <c r="L23" i="38"/>
  <c r="M22" i="38"/>
  <c r="L22" i="38"/>
  <c r="M21" i="38"/>
  <c r="L21" i="38"/>
  <c r="M20" i="38"/>
  <c r="L20" i="38"/>
  <c r="M19" i="38"/>
  <c r="L19" i="38"/>
  <c r="M18" i="38"/>
  <c r="L18" i="38"/>
  <c r="M17" i="38"/>
  <c r="L17" i="38"/>
  <c r="M16" i="38"/>
  <c r="L16" i="38"/>
  <c r="M15" i="38"/>
  <c r="L15" i="38"/>
  <c r="M14" i="38"/>
  <c r="L14" i="38"/>
  <c r="M13" i="38"/>
  <c r="L13" i="38"/>
  <c r="M12" i="38"/>
  <c r="L12" i="38"/>
  <c r="M11" i="38"/>
  <c r="L11" i="38"/>
  <c r="M10" i="38"/>
  <c r="L10" i="38"/>
  <c r="M9" i="38"/>
  <c r="L9" i="38"/>
  <c r="M8" i="38"/>
  <c r="L8" i="38"/>
  <c r="M7" i="38"/>
  <c r="L7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11" i="38"/>
  <c r="K10" i="38"/>
  <c r="K9" i="38"/>
  <c r="K8" i="38"/>
  <c r="K7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J29" i="38"/>
  <c r="I29" i="38"/>
  <c r="H29" i="38"/>
  <c r="G29" i="38"/>
  <c r="E29" i="38"/>
  <c r="D29" i="38"/>
  <c r="C29" i="38"/>
  <c r="B29" i="38"/>
  <c r="J26" i="38"/>
  <c r="I26" i="38"/>
  <c r="H26" i="38"/>
  <c r="G26" i="38"/>
  <c r="E26" i="38"/>
  <c r="D26" i="38"/>
  <c r="C26" i="38"/>
  <c r="B26" i="38"/>
  <c r="M29" i="37"/>
  <c r="L29" i="37"/>
  <c r="M28" i="37"/>
  <c r="L28" i="37"/>
  <c r="M27" i="37"/>
  <c r="L27" i="37"/>
  <c r="M26" i="37"/>
  <c r="L26" i="37"/>
  <c r="M25" i="37"/>
  <c r="L25" i="37"/>
  <c r="M24" i="37"/>
  <c r="L24" i="37"/>
  <c r="M23" i="37"/>
  <c r="L23" i="37"/>
  <c r="M22" i="37"/>
  <c r="L22" i="37"/>
  <c r="M21" i="37"/>
  <c r="L21" i="37"/>
  <c r="M20" i="37"/>
  <c r="L20" i="37"/>
  <c r="M19" i="37"/>
  <c r="L19" i="37"/>
  <c r="M18" i="37"/>
  <c r="L18" i="37"/>
  <c r="M17" i="37"/>
  <c r="L17" i="37"/>
  <c r="M16" i="37"/>
  <c r="L16" i="37"/>
  <c r="M15" i="37"/>
  <c r="L15" i="37"/>
  <c r="M14" i="37"/>
  <c r="L14" i="37"/>
  <c r="M13" i="37"/>
  <c r="L13" i="37"/>
  <c r="M12" i="37"/>
  <c r="L12" i="37"/>
  <c r="M11" i="37"/>
  <c r="L11" i="37"/>
  <c r="M10" i="37"/>
  <c r="L10" i="37"/>
  <c r="M9" i="37"/>
  <c r="L9" i="37"/>
  <c r="M8" i="37"/>
  <c r="L8" i="37"/>
  <c r="M7" i="37"/>
  <c r="L7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J29" i="37"/>
  <c r="I29" i="37"/>
  <c r="H29" i="37"/>
  <c r="G29" i="37"/>
  <c r="E29" i="37"/>
  <c r="D29" i="37"/>
  <c r="C29" i="37"/>
  <c r="B29" i="37"/>
  <c r="J26" i="37"/>
  <c r="I26" i="37"/>
  <c r="H26" i="37"/>
  <c r="G26" i="37"/>
  <c r="E26" i="37"/>
  <c r="D26" i="37"/>
  <c r="C26" i="37"/>
  <c r="B26" i="37"/>
  <c r="M29" i="36"/>
  <c r="L29" i="36"/>
  <c r="M28" i="36"/>
  <c r="L28" i="36"/>
  <c r="M27" i="36"/>
  <c r="L27" i="36"/>
  <c r="M26" i="36"/>
  <c r="L26" i="36"/>
  <c r="M25" i="36"/>
  <c r="L25" i="36"/>
  <c r="M24" i="36"/>
  <c r="L24" i="36"/>
  <c r="M23" i="36"/>
  <c r="L23" i="36"/>
  <c r="M22" i="36"/>
  <c r="L22" i="36"/>
  <c r="M21" i="36"/>
  <c r="L21" i="36"/>
  <c r="M20" i="36"/>
  <c r="L20" i="36"/>
  <c r="M19" i="36"/>
  <c r="L19" i="36"/>
  <c r="M18" i="36"/>
  <c r="L18" i="36"/>
  <c r="M17" i="36"/>
  <c r="L17" i="36"/>
  <c r="M16" i="36"/>
  <c r="L16" i="36"/>
  <c r="M15" i="36"/>
  <c r="L15" i="36"/>
  <c r="M14" i="36"/>
  <c r="L14" i="36"/>
  <c r="M13" i="36"/>
  <c r="L13" i="36"/>
  <c r="M12" i="36"/>
  <c r="L12" i="36"/>
  <c r="M11" i="36"/>
  <c r="L11" i="36"/>
  <c r="M10" i="36"/>
  <c r="L10" i="36"/>
  <c r="M9" i="36"/>
  <c r="L9" i="36"/>
  <c r="M8" i="36"/>
  <c r="L8" i="36"/>
  <c r="M7" i="36"/>
  <c r="L7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J29" i="36"/>
  <c r="I29" i="36"/>
  <c r="H29" i="36"/>
  <c r="G29" i="36"/>
  <c r="E29" i="36"/>
  <c r="D29" i="36"/>
  <c r="C29" i="36"/>
  <c r="B29" i="36"/>
  <c r="J26" i="36"/>
  <c r="I26" i="36"/>
  <c r="H26" i="36"/>
  <c r="G26" i="36"/>
  <c r="E26" i="36"/>
  <c r="D26" i="36"/>
  <c r="C26" i="36"/>
  <c r="B26" i="36"/>
  <c r="K26" i="6"/>
  <c r="J26" i="6"/>
  <c r="I26" i="6"/>
  <c r="H26" i="6"/>
  <c r="G26" i="6"/>
  <c r="F26" i="6"/>
  <c r="E26" i="6"/>
  <c r="D26" i="6"/>
  <c r="C26" i="6"/>
  <c r="B26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K27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F27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K27" i="21"/>
  <c r="F27" i="21"/>
  <c r="K26" i="21"/>
  <c r="J26" i="21"/>
  <c r="I26" i="21"/>
  <c r="H26" i="21"/>
  <c r="G26" i="21"/>
  <c r="F26" i="21"/>
  <c r="E26" i="21"/>
  <c r="D26" i="21"/>
  <c r="C26" i="21"/>
  <c r="B26" i="21"/>
  <c r="M27" i="21"/>
  <c r="L27" i="21"/>
  <c r="M26" i="21"/>
  <c r="L26" i="21"/>
  <c r="M25" i="21"/>
  <c r="L25" i="21"/>
  <c r="M24" i="21"/>
  <c r="L24" i="21"/>
  <c r="M23" i="21"/>
  <c r="L23" i="21"/>
  <c r="M22" i="21"/>
  <c r="L22" i="21"/>
  <c r="M21" i="21"/>
  <c r="L21" i="21"/>
  <c r="M20" i="21"/>
  <c r="L20" i="21"/>
  <c r="M19" i="21"/>
  <c r="L19" i="21"/>
  <c r="M18" i="21"/>
  <c r="L18" i="21"/>
  <c r="M17" i="21"/>
  <c r="L17" i="21"/>
  <c r="M16" i="21"/>
  <c r="L16" i="21"/>
  <c r="M15" i="21"/>
  <c r="L15" i="21"/>
  <c r="M14" i="21"/>
  <c r="L14" i="21"/>
  <c r="M13" i="21"/>
  <c r="L13" i="21"/>
  <c r="M12" i="21"/>
  <c r="L12" i="21"/>
  <c r="M11" i="21"/>
  <c r="L11" i="21"/>
  <c r="M10" i="21"/>
  <c r="L10" i="21"/>
  <c r="M9" i="21"/>
  <c r="L9" i="21"/>
  <c r="M8" i="21"/>
  <c r="L8" i="21"/>
  <c r="M7" i="21"/>
  <c r="L7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M27" i="19"/>
  <c r="L27" i="19"/>
  <c r="M26" i="19"/>
  <c r="L26" i="19"/>
  <c r="M25" i="19"/>
  <c r="L25" i="19"/>
  <c r="M24" i="19"/>
  <c r="L24" i="19"/>
  <c r="M23" i="19"/>
  <c r="L23" i="19"/>
  <c r="M22" i="19"/>
  <c r="L22" i="19"/>
  <c r="M21" i="19"/>
  <c r="L21" i="19"/>
  <c r="M20" i="19"/>
  <c r="L20" i="19"/>
  <c r="M19" i="19"/>
  <c r="L19" i="19"/>
  <c r="M18" i="19"/>
  <c r="L18" i="19"/>
  <c r="M17" i="19"/>
  <c r="L17" i="19"/>
  <c r="M16" i="19"/>
  <c r="L16" i="19"/>
  <c r="M15" i="19"/>
  <c r="L15" i="19"/>
  <c r="M14" i="19"/>
  <c r="L14" i="19"/>
  <c r="M13" i="19"/>
  <c r="L13" i="19"/>
  <c r="M12" i="19"/>
  <c r="L12" i="19"/>
  <c r="M11" i="19"/>
  <c r="L11" i="19"/>
  <c r="M10" i="19"/>
  <c r="L10" i="19"/>
  <c r="M9" i="19"/>
  <c r="L9" i="19"/>
  <c r="M8" i="19"/>
  <c r="L8" i="19"/>
  <c r="M7" i="19"/>
  <c r="L7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H26" i="19"/>
  <c r="J26" i="19"/>
  <c r="E26" i="19"/>
  <c r="C26" i="19"/>
  <c r="I26" i="19"/>
  <c r="G26" i="19"/>
  <c r="D26" i="19"/>
  <c r="B26" i="19"/>
  <c r="BI19" i="8"/>
  <c r="BH19" i="8"/>
  <c r="BG19" i="8"/>
  <c r="BF19" i="8"/>
  <c r="BI18" i="8"/>
  <c r="BH18" i="8"/>
  <c r="BG18" i="8"/>
  <c r="BF18" i="8"/>
  <c r="BI7" i="8"/>
  <c r="AW28" i="3"/>
  <c r="AW26" i="3"/>
  <c r="AW25" i="3"/>
  <c r="AW24" i="3"/>
  <c r="AW20" i="3"/>
  <c r="AW9" i="3"/>
  <c r="BA19" i="8"/>
  <c r="BA18" i="8"/>
  <c r="AY19" i="8"/>
  <c r="AY18" i="8"/>
  <c r="AX19" i="8"/>
  <c r="AX18" i="8"/>
  <c r="AW20" i="8"/>
  <c r="AW19" i="8"/>
  <c r="AW18" i="8"/>
  <c r="AU20" i="8"/>
  <c r="AU19" i="8"/>
  <c r="AU18" i="8"/>
  <c r="AT20" i="8"/>
  <c r="AT19" i="8"/>
  <c r="AT18" i="8"/>
  <c r="BE19" i="8"/>
  <c r="BD19" i="8"/>
  <c r="BC19" i="8"/>
  <c r="BB19" i="8"/>
  <c r="BE18" i="8"/>
  <c r="BD18" i="8"/>
  <c r="BC18" i="8"/>
  <c r="BB18" i="8"/>
  <c r="BE7" i="8"/>
  <c r="O35" i="2"/>
  <c r="O34" i="2"/>
  <c r="O33" i="2"/>
  <c r="O32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N36" i="7"/>
  <c r="L36" i="7"/>
  <c r="G36" i="7"/>
  <c r="N35" i="7"/>
  <c r="L35" i="7"/>
  <c r="G35" i="7"/>
</calcChain>
</file>

<file path=xl/sharedStrings.xml><?xml version="1.0" encoding="utf-8"?>
<sst xmlns="http://schemas.openxmlformats.org/spreadsheetml/2006/main" count="2187" uniqueCount="452">
  <si>
    <t>2007-2008</t>
  </si>
  <si>
    <t>2008-2009</t>
  </si>
  <si>
    <t>2009-2010</t>
  </si>
  <si>
    <t>Maternel</t>
  </si>
  <si>
    <t>Primaire</t>
  </si>
  <si>
    <t>Secondaire</t>
  </si>
  <si>
    <t>Supérieur</t>
  </si>
  <si>
    <t>Universitaire</t>
  </si>
  <si>
    <t>Anderlecht</t>
  </si>
  <si>
    <t>Auderghem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</si>
  <si>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</si>
  <si>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</si>
  <si>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</si>
  <si>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</si>
  <si>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</si>
  <si>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</si>
  <si>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</si>
  <si>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</si>
  <si>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Saint-Gilles</t>
  </si>
  <si>
    <t>Schaerbeek</t>
  </si>
  <si>
    <t>Uccle</t>
  </si>
  <si>
    <t>Watermael-Boitsfort</t>
  </si>
  <si>
    <t>Région de Bruxelles-Capitale</t>
  </si>
  <si>
    <t>Communauté flamande (incl RBC)</t>
  </si>
  <si>
    <r>
      <t xml:space="preserve">Belgique </t>
    </r>
    <r>
      <rPr>
        <sz val="11"/>
        <rFont val="Arial"/>
        <family val="2"/>
      </rPr>
      <t>(excl.Communauté germanophone)</t>
    </r>
  </si>
  <si>
    <t>Garçons</t>
  </si>
  <si>
    <t>Filles</t>
  </si>
  <si>
    <t>Belges</t>
  </si>
  <si>
    <t>Total</t>
  </si>
  <si>
    <t>Belgique</t>
  </si>
  <si>
    <t>Hommes</t>
  </si>
  <si>
    <t>Femmes</t>
  </si>
  <si>
    <t xml:space="preserve">2005-2006  </t>
  </si>
  <si>
    <t>Université Libre de Bruxelles</t>
  </si>
  <si>
    <t>Faculté Universitaire de Théologie Protestante (études en français)</t>
  </si>
  <si>
    <t>Vrije Universiteit Brussel</t>
  </si>
  <si>
    <t xml:space="preserve">Universitaire Protestantse Theologische Faculteit (études en néerlandais)          </t>
  </si>
  <si>
    <t>Koninklijke Militaire School (études en néerlandais)</t>
  </si>
  <si>
    <t>Communauté française (incl RBC)</t>
  </si>
  <si>
    <t>2006-2007</t>
  </si>
  <si>
    <t>Étrangers</t>
  </si>
  <si>
    <t>2010-2011</t>
  </si>
  <si>
    <t>HBO5 soins infirmiers</t>
  </si>
  <si>
    <t>Homme</t>
  </si>
  <si>
    <t>Femme</t>
  </si>
  <si>
    <t>région</t>
  </si>
  <si>
    <t>commune</t>
  </si>
  <si>
    <t>Retour à l'index</t>
  </si>
  <si>
    <t>2011-2012</t>
  </si>
  <si>
    <t>2012-2013</t>
  </si>
  <si>
    <t>Élèves scolarisés à la maison (Communauté française)</t>
  </si>
  <si>
    <t>École européenne Bruxelles I (Uccle)</t>
  </si>
  <si>
    <t>École européenne Bruxelles II (Woluwé-Saint-Lambert)</t>
  </si>
  <si>
    <t>École européenne Bruxelles III (Ixelles)</t>
  </si>
  <si>
    <t>École européenne Bruxelles IV (Laeken)</t>
  </si>
  <si>
    <t>2005-2006</t>
  </si>
  <si>
    <t>Année scolaire</t>
  </si>
  <si>
    <t>Mat</t>
  </si>
  <si>
    <t>Prim</t>
  </si>
  <si>
    <t>Sec</t>
  </si>
  <si>
    <t>Écoles européennes</t>
  </si>
  <si>
    <t>Universités et sections francophones</t>
  </si>
  <si>
    <t>Universités et sections néerlandophones</t>
  </si>
  <si>
    <t>École Royale Militaire (études en français)</t>
  </si>
  <si>
    <t>dont 
Étrangers</t>
  </si>
  <si>
    <t xml:space="preserve">a1 : Mat = maternel, Prim = primaire, Sec = secondaire </t>
  </si>
  <si>
    <t>Enseignement</t>
  </si>
  <si>
    <t>Population scolaire</t>
  </si>
  <si>
    <t>nl</t>
  </si>
  <si>
    <t>fr</t>
  </si>
  <si>
    <t>Année académique</t>
  </si>
  <si>
    <t>2013-2014</t>
  </si>
  <si>
    <r>
      <t>2013-2014</t>
    </r>
    <r>
      <rPr>
        <vertAlign val="superscript"/>
        <sz val="11"/>
        <rFont val="Arial"/>
        <family val="2"/>
      </rPr>
      <t>d</t>
    </r>
  </si>
  <si>
    <t>2014-2015</t>
  </si>
  <si>
    <t>: = Non disponible</t>
  </si>
  <si>
    <t>x = Non existant</t>
  </si>
  <si>
    <t>d = Définition différente (voir méthodologie)</t>
  </si>
  <si>
    <t>a1 : Sauf sciences vétérinaires, kinésithérapie et éducation physique, organisées à Louvain-la-Neuve</t>
  </si>
  <si>
    <t>a1 : Définitions différentes de celles des Communautés française et flamande (voir méthodologie)</t>
  </si>
  <si>
    <t>2015-2016</t>
  </si>
  <si>
    <t>Berchem-Sainte-Agathe</t>
  </si>
  <si>
    <t>Molenbeek-Saint-Jean</t>
  </si>
  <si>
    <t>Saint-Josse-ten-Noode</t>
  </si>
  <si>
    <t>Woluwe Saint-Lambert</t>
  </si>
  <si>
    <t>Woluwe Saint-Pierre</t>
  </si>
  <si>
    <t>a2 : Depuis 2012-2013, les Facultés Universitaires Saint-Louis ont changé de nom pour Université Saint-Louis - Bruxelles</t>
  </si>
  <si>
    <t xml:space="preserve">a3 : Depuis 2013-2014, la HUB-Katholieke Universiteit Brussel a été intégrée au sein de la Katholieke Universiteit Leuven et devient son Campus Bruxelles. </t>
  </si>
  <si>
    <t>a4 : En ce inclus les inscriptions à la Faculté Universitaire de Théologie protestante et l'École Royale Militaire</t>
  </si>
  <si>
    <t>Francophone</t>
  </si>
  <si>
    <t>Néerlandophone</t>
  </si>
  <si>
    <t>Général</t>
  </si>
  <si>
    <t>Professionnel</t>
  </si>
  <si>
    <t>Secondaire inférieur</t>
  </si>
  <si>
    <t>Secondaire supérieur</t>
  </si>
  <si>
    <t>Supérieur de type court</t>
  </si>
  <si>
    <t>Supérieur de type long</t>
  </si>
  <si>
    <t>Région wallonne</t>
  </si>
  <si>
    <t>Master</t>
  </si>
  <si>
    <t>Sciences médicales</t>
  </si>
  <si>
    <t>2016-2017</t>
  </si>
  <si>
    <t>Communauté flamande</t>
  </si>
  <si>
    <t>Communauté française</t>
  </si>
  <si>
    <t>Technique et artistique</t>
  </si>
  <si>
    <t>École européenne Bruxelles I (Berkendael)</t>
  </si>
  <si>
    <t>Inconnus</t>
  </si>
  <si>
    <t>Formations spécifiques d'enseignants</t>
  </si>
  <si>
    <t>Formations professionnelles</t>
  </si>
  <si>
    <t>Alternance</t>
  </si>
  <si>
    <t>Ordinaire</t>
  </si>
  <si>
    <t>Spécialisé</t>
  </si>
  <si>
    <t>n.d.</t>
  </si>
  <si>
    <t xml:space="preserve">Total </t>
  </si>
  <si>
    <t>Formation du niveau secondaire</t>
  </si>
  <si>
    <t>H</t>
  </si>
  <si>
    <t>F</t>
  </si>
  <si>
    <t>Sciences humaines et sociales</t>
  </si>
  <si>
    <t>Sciences et techniques</t>
  </si>
  <si>
    <t xml:space="preserve">  Sciences psychologiques et de l'éducation</t>
  </si>
  <si>
    <t xml:space="preserve">  Langues et lettres</t>
  </si>
  <si>
    <t xml:space="preserve">  Criminologie</t>
  </si>
  <si>
    <t xml:space="preserve">  Sciences politiques et sociales</t>
  </si>
  <si>
    <t xml:space="preserve">  Sciences économiques et de gestion</t>
  </si>
  <si>
    <t xml:space="preserve">  Sciences</t>
  </si>
  <si>
    <t xml:space="preserve">  Sciences vétérinaires</t>
  </si>
  <si>
    <t xml:space="preserve">  Sciences de la santé publique</t>
  </si>
  <si>
    <t xml:space="preserve">  Sciences médicales</t>
  </si>
  <si>
    <t xml:space="preserve">  Sciences dentaires</t>
  </si>
  <si>
    <t>Agrégation de l'enseignement secondaire supérieur</t>
  </si>
  <si>
    <t>2e cycle (Master)</t>
  </si>
  <si>
    <t>1er cycle (Bachelier)</t>
  </si>
  <si>
    <t>Préparation au doctorat</t>
  </si>
  <si>
    <t>Doctorat et agrégation de l'enseignement supérieur</t>
  </si>
  <si>
    <t>Totaux</t>
  </si>
  <si>
    <t xml:space="preserve">  Sciences biomédicales</t>
  </si>
  <si>
    <t xml:space="preserve">  Sciences pharmaceutiques</t>
  </si>
  <si>
    <t xml:space="preserve">  Sciences religieuses</t>
  </si>
  <si>
    <t xml:space="preserve">  Philosophie et sciences morales</t>
  </si>
  <si>
    <t xml:space="preserve">  Histoire</t>
  </si>
  <si>
    <t xml:space="preserve">  Histoire de l'art et archéologie</t>
  </si>
  <si>
    <t xml:space="preserve">  Droit</t>
  </si>
  <si>
    <t xml:space="preserve">  Sciences agronomiques et ingénierie biologique</t>
  </si>
  <si>
    <t xml:space="preserve">  Sciences appliquées</t>
  </si>
  <si>
    <t xml:space="preserve">  Kinésithérapie</t>
  </si>
  <si>
    <t xml:space="preserve">  Education physique</t>
  </si>
  <si>
    <t xml:space="preserve">  Sciences humaines général</t>
  </si>
  <si>
    <t xml:space="preserve">a1 : Ne sont pas inclus dans le tableau les étudiants de la Faculté universitaire de théologie protestante et les étudiants de l'Ecole Royale Militaire. </t>
  </si>
  <si>
    <t>Bachelier professionalisant</t>
  </si>
  <si>
    <t>Bachelier académique</t>
  </si>
  <si>
    <t>Communauté flamande (inclus RBC)</t>
  </si>
  <si>
    <t>p : chiffres provisoires</t>
  </si>
  <si>
    <t>: = pas disponible</t>
  </si>
  <si>
    <t>n.d. = non disponible</t>
  </si>
  <si>
    <t>Région flamande</t>
  </si>
  <si>
    <t>2017-2018</t>
  </si>
  <si>
    <t>a1 : fr = enseignement francophone, nl = enseignement néerlandophone</t>
  </si>
  <si>
    <r>
      <t>17.201</t>
    </r>
    <r>
      <rPr>
        <vertAlign val="superscript"/>
        <sz val="11"/>
        <rFont val="Arial"/>
        <family val="2"/>
      </rPr>
      <t>d</t>
    </r>
  </si>
  <si>
    <r>
      <t>110.770</t>
    </r>
    <r>
      <rPr>
        <vertAlign val="superscript"/>
        <sz val="11"/>
        <rFont val="Arial"/>
        <family val="2"/>
      </rPr>
      <t>d</t>
    </r>
  </si>
  <si>
    <t>Études complémentaires et de spécialisation</t>
  </si>
  <si>
    <t>Éducation de base</t>
  </si>
  <si>
    <t>Total en RBC</t>
  </si>
  <si>
    <t>2018-2019</t>
  </si>
  <si>
    <t>Etudes complémentaires et de spécialisation</t>
  </si>
  <si>
    <r>
      <t>2009-2010</t>
    </r>
    <r>
      <rPr>
        <b/>
        <vertAlign val="superscript"/>
        <sz val="11"/>
        <color rgb="FFFFFFFF"/>
        <rFont val="Arial"/>
        <family val="2"/>
      </rPr>
      <t>d</t>
    </r>
  </si>
  <si>
    <t>2019-2020</t>
  </si>
  <si>
    <t xml:space="preserve">a1 : Depuis 2019-2020, les Hautes Ecoles néerlandophones organisent un enseignement supérieur professionnel appelé "graduaatopleiding", traduit par "graduat" en français. </t>
  </si>
  <si>
    <t>2020-2021</t>
  </si>
  <si>
    <t>z : non applicable. L’enseignement professionnel supérieur et la formation spécifique des enseignants ont été transférés à l’enseignement supérieur depuis le 1er septembre 2019.</t>
  </si>
  <si>
    <t>r : Révisé (avril 2022)</t>
  </si>
  <si>
    <t xml:space="preserve">r = Révisé (avril 2022). À partir de 2011-2012, l'enseignement en alternance néerlandophone a été inclus dans l'enseignement secondaire (ordinaire). </t>
  </si>
  <si>
    <r>
      <t>2011-2012</t>
    </r>
    <r>
      <rPr>
        <b/>
        <vertAlign val="superscript"/>
        <sz val="11"/>
        <color rgb="FFFFFFFF"/>
        <rFont val="Arial"/>
        <family val="2"/>
      </rPr>
      <t>r</t>
    </r>
  </si>
  <si>
    <r>
      <t>2012-2013</t>
    </r>
    <r>
      <rPr>
        <b/>
        <vertAlign val="superscript"/>
        <sz val="11"/>
        <color rgb="FFFFFFFF"/>
        <rFont val="Arial"/>
        <family val="2"/>
      </rPr>
      <t>r</t>
    </r>
  </si>
  <si>
    <r>
      <t>2013-2014</t>
    </r>
    <r>
      <rPr>
        <b/>
        <vertAlign val="superscript"/>
        <sz val="11"/>
        <color rgb="FFFFFFFF"/>
        <rFont val="Arial"/>
        <family val="2"/>
      </rPr>
      <t>r</t>
    </r>
  </si>
  <si>
    <r>
      <t>2014-2015</t>
    </r>
    <r>
      <rPr>
        <b/>
        <vertAlign val="superscript"/>
        <sz val="11"/>
        <color rgb="FFFFFFFF"/>
        <rFont val="Arial"/>
        <family val="2"/>
      </rPr>
      <t>r</t>
    </r>
  </si>
  <si>
    <r>
      <t>2015-2016</t>
    </r>
    <r>
      <rPr>
        <b/>
        <vertAlign val="superscript"/>
        <sz val="11"/>
        <color rgb="FFFFFFFF"/>
        <rFont val="Arial"/>
        <family val="2"/>
      </rPr>
      <t>r</t>
    </r>
  </si>
  <si>
    <r>
      <t>2016-2017</t>
    </r>
    <r>
      <rPr>
        <b/>
        <vertAlign val="superscript"/>
        <sz val="11"/>
        <color rgb="FFFFFFFF"/>
        <rFont val="Arial"/>
        <family val="2"/>
      </rPr>
      <t>r</t>
    </r>
  </si>
  <si>
    <r>
      <t>2017-2018</t>
    </r>
    <r>
      <rPr>
        <b/>
        <vertAlign val="superscript"/>
        <sz val="11"/>
        <color rgb="FFFFFFFF"/>
        <rFont val="Arial"/>
        <family val="2"/>
      </rPr>
      <t>r</t>
    </r>
  </si>
  <si>
    <r>
      <t>2018-2019</t>
    </r>
    <r>
      <rPr>
        <b/>
        <vertAlign val="superscript"/>
        <sz val="11"/>
        <color rgb="FFFFFFFF"/>
        <rFont val="Arial"/>
        <family val="2"/>
      </rPr>
      <t>r</t>
    </r>
  </si>
  <si>
    <r>
      <t>2019-2020</t>
    </r>
    <r>
      <rPr>
        <b/>
        <vertAlign val="superscript"/>
        <sz val="11"/>
        <color rgb="FFFFFFFF"/>
        <rFont val="Arial"/>
        <family val="2"/>
      </rPr>
      <t>r</t>
    </r>
  </si>
  <si>
    <r>
      <t>13.762</t>
    </r>
    <r>
      <rPr>
        <vertAlign val="superscript"/>
        <sz val="11"/>
        <rFont val="Arial"/>
        <family val="2"/>
      </rPr>
      <t>d</t>
    </r>
  </si>
  <si>
    <r>
      <t>448.760</t>
    </r>
    <r>
      <rPr>
        <vertAlign val="superscript"/>
        <sz val="11"/>
        <rFont val="Arial"/>
        <family val="2"/>
      </rPr>
      <t>d</t>
    </r>
  </si>
  <si>
    <r>
      <t>94655</t>
    </r>
    <r>
      <rPr>
        <vertAlign val="superscript"/>
        <sz val="11"/>
        <rFont val="Arial"/>
        <family val="2"/>
      </rPr>
      <t>r</t>
    </r>
  </si>
  <si>
    <r>
      <t>98500</t>
    </r>
    <r>
      <rPr>
        <vertAlign val="superscript"/>
        <sz val="11"/>
        <rFont val="Arial"/>
        <family val="2"/>
      </rPr>
      <t>r</t>
    </r>
  </si>
  <si>
    <r>
      <t>794693</t>
    </r>
    <r>
      <rPr>
        <vertAlign val="superscript"/>
        <sz val="11"/>
        <rFont val="Arial"/>
        <family val="2"/>
      </rPr>
      <t>r</t>
    </r>
  </si>
  <si>
    <r>
      <t>832885</t>
    </r>
    <r>
      <rPr>
        <vertAlign val="superscript"/>
        <sz val="11"/>
        <rFont val="Arial"/>
        <family val="2"/>
      </rPr>
      <t>r</t>
    </r>
  </si>
  <si>
    <t>w = Révisé (novembre 2022)</t>
  </si>
  <si>
    <r>
      <t>879</t>
    </r>
    <r>
      <rPr>
        <vertAlign val="superscript"/>
        <sz val="11"/>
        <rFont val="Arial"/>
        <family val="2"/>
      </rPr>
      <t>w</t>
    </r>
  </si>
  <si>
    <r>
      <t>21425</t>
    </r>
    <r>
      <rPr>
        <vertAlign val="superscript"/>
        <sz val="11"/>
        <rFont val="Arial"/>
        <family val="2"/>
      </rPr>
      <t>w</t>
    </r>
  </si>
  <si>
    <r>
      <t>5803</t>
    </r>
    <r>
      <rPr>
        <vertAlign val="superscript"/>
        <sz val="11"/>
        <rFont val="Arial"/>
        <family val="2"/>
      </rPr>
      <t>w</t>
    </r>
  </si>
  <si>
    <r>
      <t>101956</t>
    </r>
    <r>
      <rPr>
        <b/>
        <vertAlign val="superscript"/>
        <sz val="11"/>
        <rFont val="Arial"/>
        <family val="2"/>
      </rPr>
      <t>w</t>
    </r>
  </si>
  <si>
    <r>
      <t>464505</t>
    </r>
    <r>
      <rPr>
        <vertAlign val="superscript"/>
        <sz val="11"/>
        <rFont val="Arial"/>
        <family val="2"/>
      </rPr>
      <t>w</t>
    </r>
  </si>
  <si>
    <r>
      <t>849299</t>
    </r>
    <r>
      <rPr>
        <b/>
        <vertAlign val="superscript"/>
        <sz val="11"/>
        <rFont val="Arial"/>
        <family val="2"/>
      </rPr>
      <t>w</t>
    </r>
  </si>
  <si>
    <r>
      <t>98095</t>
    </r>
    <r>
      <rPr>
        <vertAlign val="superscript"/>
        <sz val="11"/>
        <rFont val="Arial"/>
        <family val="2"/>
      </rPr>
      <t>w</t>
    </r>
  </si>
  <si>
    <r>
      <t>810046</t>
    </r>
    <r>
      <rPr>
        <vertAlign val="superscript"/>
        <sz val="11"/>
        <rFont val="Arial"/>
        <family val="2"/>
      </rPr>
      <t>w</t>
    </r>
  </si>
  <si>
    <r>
      <t>101956</t>
    </r>
    <r>
      <rPr>
        <vertAlign val="superscript"/>
        <sz val="11"/>
        <rFont val="Arial"/>
        <family val="2"/>
      </rPr>
      <t>w</t>
    </r>
  </si>
  <si>
    <r>
      <t>849299</t>
    </r>
    <r>
      <rPr>
        <vertAlign val="superscript"/>
        <sz val="11"/>
        <rFont val="Arial"/>
        <family val="2"/>
      </rPr>
      <t>w</t>
    </r>
  </si>
  <si>
    <t>Synthèse tous niveaux scolaires</t>
  </si>
  <si>
    <t>Population scolaire totale (enseignement francophone et néerlandophone)</t>
  </si>
  <si>
    <t>Population scolaire totale (enseignement ordinaire et spécialisé)</t>
  </si>
  <si>
    <t xml:space="preserve">6.1.2 </t>
  </si>
  <si>
    <t>Enseignement maternel, primaire et secondaire</t>
  </si>
  <si>
    <t>Population scolaire totale pour le maternel, primaire et secondaire</t>
  </si>
  <si>
    <t>Maternel : francophones et néerlandophones, filles et garçons, belges et étrangers</t>
  </si>
  <si>
    <t xml:space="preserve">Primaire : francophones et néerlandophones, filles et garçons, belges et étrangers </t>
  </si>
  <si>
    <t xml:space="preserve">Secondaire : francophones et néerlandophones, filles et garçons, belges et étrangers </t>
  </si>
  <si>
    <t>Maternel : ordinaire et spécialisé, filles et garçons</t>
  </si>
  <si>
    <t>Primaire : ordinaire et spécialisé, filles et garçons</t>
  </si>
  <si>
    <t>Secondaire : orientation générale, francophones et néerlandophones, filles et garçons</t>
  </si>
  <si>
    <t>Enseignement supérieur et universitaire</t>
  </si>
  <si>
    <t>Hoger beroepsonderwijs HBO5 "Soins Infirmiers"</t>
  </si>
  <si>
    <t>Universitaire : domaine d'étude, hommes et femmes</t>
  </si>
  <si>
    <t>Universitaire : domaine d'étude, niveau, hommes et femmes</t>
  </si>
  <si>
    <t>Enseignement pour adultes</t>
  </si>
  <si>
    <t>Enseignement pour adultes (enseignement néerlandophone)</t>
  </si>
  <si>
    <t>Enseignement non subsidié et non organisé par les communautés</t>
  </si>
  <si>
    <t>Ecoles européennes : population scolaire totale pour les cycles maternel, primaire et secondaire</t>
  </si>
  <si>
    <t>Supérieur non-universitaire</t>
  </si>
  <si>
    <t xml:space="preserve">Universitaire </t>
  </si>
  <si>
    <t>Tableau  6.1.1.1</t>
  </si>
  <si>
    <t>Unités : nombre d'élèves (maternel, primaire, secondaire), nombre d'étudiants (HBO5, supérieur), nombre d'inscriptions principales (universitaire)</t>
  </si>
  <si>
    <t>Échelle géographique : région</t>
  </si>
  <si>
    <t>Tableau  6.1.1.2</t>
  </si>
  <si>
    <t>Population scolaire totale dans l'enseignement maternel, primaire et secondaire (enseignement ordinaire et spécialisé)</t>
  </si>
  <si>
    <t>Unités : nombre d'élèves</t>
  </si>
  <si>
    <t xml:space="preserve"> Échelle géographique : région</t>
  </si>
  <si>
    <t>Source : Communauté française, Communauté flamande</t>
  </si>
  <si>
    <t>Tableau 6.1.2.1</t>
  </si>
  <si>
    <t>Population scolaire totale dans l'enseignement maternel, primaire et secondaire selon la commune</t>
  </si>
  <si>
    <t>Unité : nombre d'élèves</t>
  </si>
  <si>
    <t>Échelle géographique : commune</t>
  </si>
  <si>
    <t>Tableau 6.1.2.2</t>
  </si>
  <si>
    <t>Population scolaire belge et étrangère dans l'enseignement maternel francophone et néerlandophone par sexe selon la commune</t>
  </si>
  <si>
    <t>Tableau 6.1.2.3</t>
  </si>
  <si>
    <t>Population scolaire belge et étrangère dans l'enseignement primaire francophone et néerlandophone, par sexe selon la commune</t>
  </si>
  <si>
    <t>Tableau 6.1.2.4</t>
  </si>
  <si>
    <t>Population scolaire belge et étrangère dans l'enseignement secondaire francophone et néerlandophone par sexe selon la commune</t>
  </si>
  <si>
    <t>Tableau 6.1.2.5</t>
  </si>
  <si>
    <t>Population scolaire dans l'enseignement maternel ordinaire et spécialisé, francophone et néerlandophone, par sexe selon la commune</t>
  </si>
  <si>
    <t>Tableau 6.1.2.6</t>
  </si>
  <si>
    <t>Population scolaire dans l'enseignement primaire ordinaire et spécialisé, francophone et néerlandophone, par sexe selon la commune</t>
  </si>
  <si>
    <t>Tableau 6.1.2.7</t>
  </si>
  <si>
    <t>Population scolaire dans l'enseignement secondaire ordinaire et spécialisé, francophone et néerlandophone, par sexe selon la commune</t>
  </si>
  <si>
    <t>Tableau 6.1.2.8</t>
  </si>
  <si>
    <t>Population scolaire dans l'enseignement secondaire ordinaire francophone et néerlandophone par forme et par sexe selon la commune</t>
  </si>
  <si>
    <t xml:space="preserve">Tableau 6.1.3.1 </t>
  </si>
  <si>
    <t>Population scolaire belge et étrangère dans l'enseignement néerlandophone de type Hoger Beroepsonderwijs  HBO5 "Soins Infirmiers" par sexe</t>
  </si>
  <si>
    <t>Unité : nombre d'étudiants</t>
  </si>
  <si>
    <t>Source : Communauté flamande</t>
  </si>
  <si>
    <t>Tableau 6.1.3.2</t>
  </si>
  <si>
    <t>Étudiants dans l'enseignement supérieur non-universitaire francophone et néerlandophone par sexe et nationalité</t>
  </si>
  <si>
    <t>Unité : nombre d'inscriptions</t>
  </si>
  <si>
    <t>Tableau 6.1.3.4</t>
  </si>
  <si>
    <t>Échelle géographique : Région</t>
  </si>
  <si>
    <t>Tableau 6.1.3.5</t>
  </si>
  <si>
    <t>Étudiants des universités francophones et néerlandophones par sexe et nationalité</t>
  </si>
  <si>
    <t>Unité : nombre d'étudiants (inscriptions principales)</t>
  </si>
  <si>
    <t>Tableau 6.1.3.6</t>
  </si>
  <si>
    <t>Tableau 6.1.3.7</t>
  </si>
  <si>
    <t>Tableau 6.1.4.1</t>
  </si>
  <si>
    <t>Source : Communauté française</t>
  </si>
  <si>
    <t>Tableau 6.1.4.2</t>
  </si>
  <si>
    <t>Population scolaire dans l'enseignement pour adultes néerlandophone (enseignement néerlandophone) selon le niveau d'enseignement et le sexe</t>
  </si>
  <si>
    <t>Tableau 6.1.5.1</t>
  </si>
  <si>
    <t>Unité : nombre d'élèves</t>
  </si>
  <si>
    <t>Tableau 6.1.5.2</t>
  </si>
  <si>
    <t>Population scolaire par cycle d'enseignement (maternel, primaire et secondaire) dans les écoles européennes</t>
  </si>
  <si>
    <t>Source : Conseil supérieur des Écoles européennes</t>
  </si>
  <si>
    <t xml:space="preserve">b : rupture de série, changement de source (voir méthodologie). </t>
  </si>
  <si>
    <t xml:space="preserve">  Sciences et sciences appliquées général</t>
  </si>
  <si>
    <t xml:space="preserve">  Sciences de la santé général</t>
  </si>
  <si>
    <t xml:space="preserve">  Multidisciplinaire</t>
  </si>
  <si>
    <t>Multidisciplinaire</t>
  </si>
  <si>
    <t>x : Non existant</t>
  </si>
  <si>
    <r>
      <t>2379</t>
    </r>
    <r>
      <rPr>
        <vertAlign val="superscript"/>
        <sz val="11"/>
        <rFont val="Arial"/>
        <family val="2"/>
      </rPr>
      <t>r</t>
    </r>
  </si>
  <si>
    <r>
      <t>2442</t>
    </r>
    <r>
      <rPr>
        <vertAlign val="superscript"/>
        <sz val="11"/>
        <rFont val="Arial"/>
        <family val="2"/>
      </rPr>
      <t>r</t>
    </r>
  </si>
  <si>
    <r>
      <t>4821</t>
    </r>
    <r>
      <rPr>
        <vertAlign val="superscript"/>
        <sz val="11"/>
        <rFont val="Arial"/>
        <family val="2"/>
      </rPr>
      <t>r</t>
    </r>
  </si>
  <si>
    <r>
      <t>803</t>
    </r>
    <r>
      <rPr>
        <vertAlign val="superscript"/>
        <sz val="11"/>
        <rFont val="Arial"/>
        <family val="2"/>
      </rPr>
      <t>r</t>
    </r>
  </si>
  <si>
    <r>
      <t>2500</t>
    </r>
    <r>
      <rPr>
        <vertAlign val="superscript"/>
        <sz val="11"/>
        <rFont val="Arial"/>
        <family val="2"/>
      </rPr>
      <t>r</t>
    </r>
  </si>
  <si>
    <r>
      <t>2744</t>
    </r>
    <r>
      <rPr>
        <vertAlign val="superscript"/>
        <sz val="11"/>
        <rFont val="Arial"/>
        <family val="2"/>
      </rPr>
      <t>r</t>
    </r>
  </si>
  <si>
    <r>
      <t>5244</t>
    </r>
    <r>
      <rPr>
        <vertAlign val="superscript"/>
        <sz val="11"/>
        <rFont val="Arial"/>
        <family val="2"/>
      </rPr>
      <t>r</t>
    </r>
  </si>
  <si>
    <r>
      <t>1194</t>
    </r>
    <r>
      <rPr>
        <vertAlign val="superscript"/>
        <sz val="11"/>
        <rFont val="Arial"/>
        <family val="2"/>
      </rPr>
      <t>r</t>
    </r>
  </si>
  <si>
    <r>
      <t>2522</t>
    </r>
    <r>
      <rPr>
        <vertAlign val="superscript"/>
        <sz val="11"/>
        <rFont val="Arial"/>
        <family val="2"/>
      </rPr>
      <t>r</t>
    </r>
  </si>
  <si>
    <r>
      <t>2611</t>
    </r>
    <r>
      <rPr>
        <vertAlign val="superscript"/>
        <sz val="11"/>
        <rFont val="Arial"/>
        <family val="2"/>
      </rPr>
      <t>r</t>
    </r>
  </si>
  <si>
    <r>
      <t>5133</t>
    </r>
    <r>
      <rPr>
        <vertAlign val="superscript"/>
        <sz val="11"/>
        <rFont val="Arial"/>
        <family val="2"/>
      </rPr>
      <t>r</t>
    </r>
  </si>
  <si>
    <r>
      <t>1232</t>
    </r>
    <r>
      <rPr>
        <vertAlign val="superscript"/>
        <sz val="11"/>
        <rFont val="Arial"/>
        <family val="2"/>
      </rPr>
      <t>r</t>
    </r>
  </si>
  <si>
    <r>
      <t>33642</t>
    </r>
    <r>
      <rPr>
        <vertAlign val="superscript"/>
        <sz val="11"/>
        <rFont val="Arial"/>
        <family val="2"/>
      </rPr>
      <t>u</t>
    </r>
  </si>
  <si>
    <r>
      <t>17386</t>
    </r>
    <r>
      <rPr>
        <vertAlign val="superscript"/>
        <sz val="11"/>
        <rFont val="Arial"/>
        <family val="2"/>
      </rPr>
      <t>u</t>
    </r>
  </si>
  <si>
    <r>
      <t>51028</t>
    </r>
    <r>
      <rPr>
        <vertAlign val="superscript"/>
        <sz val="11"/>
        <rFont val="Arial"/>
        <family val="2"/>
      </rPr>
      <t>u</t>
    </r>
  </si>
  <si>
    <r>
      <t>35059</t>
    </r>
    <r>
      <rPr>
        <vertAlign val="superscript"/>
        <sz val="11"/>
        <rFont val="Arial"/>
        <family val="2"/>
      </rPr>
      <t>u</t>
    </r>
  </si>
  <si>
    <r>
      <t>17854</t>
    </r>
    <r>
      <rPr>
        <vertAlign val="superscript"/>
        <sz val="11"/>
        <rFont val="Arial"/>
        <family val="2"/>
      </rPr>
      <t>u</t>
    </r>
  </si>
  <si>
    <r>
      <t>52913</t>
    </r>
    <r>
      <rPr>
        <vertAlign val="superscript"/>
        <sz val="11"/>
        <rFont val="Arial"/>
        <family val="2"/>
      </rPr>
      <t>u</t>
    </r>
  </si>
  <si>
    <r>
      <t>37540</t>
    </r>
    <r>
      <rPr>
        <vertAlign val="superscript"/>
        <sz val="11"/>
        <rFont val="Arial"/>
        <family val="2"/>
      </rPr>
      <t>u</t>
    </r>
  </si>
  <si>
    <r>
      <t>20070</t>
    </r>
    <r>
      <rPr>
        <vertAlign val="superscript"/>
        <sz val="11"/>
        <rFont val="Arial"/>
        <family val="2"/>
      </rPr>
      <t>u</t>
    </r>
  </si>
  <si>
    <r>
      <t>57610</t>
    </r>
    <r>
      <rPr>
        <vertAlign val="superscript"/>
        <sz val="11"/>
        <rFont val="Arial"/>
        <family val="2"/>
      </rPr>
      <t>u</t>
    </r>
  </si>
  <si>
    <t>fr[v]</t>
  </si>
  <si>
    <t>fr[a1]</t>
  </si>
  <si>
    <t>Secondaire[r]</t>
  </si>
  <si>
    <t>[x]</t>
  </si>
  <si>
    <t>Mat[a1]</t>
  </si>
  <si>
    <t>Graduat[a1]</t>
  </si>
  <si>
    <t>Université Catholique de Louvain (sciences de la santé[a1])</t>
  </si>
  <si>
    <t>Université Saint-Louis - Bruxelles[a2]</t>
  </si>
  <si>
    <t>Katholieke Universiteit Leuven - Campus Brussel[a3]</t>
  </si>
  <si>
    <t>Universités et sections francophones de Belgique[a4]</t>
  </si>
  <si>
    <t>Universités et sections néerlandophones de Belgique[a4]</t>
  </si>
  <si>
    <t>Étudiants de l'enseignement universitaire[a1] selon le domaine et le sexe</t>
  </si>
  <si>
    <t>Nombre d'inscriptions principales dans l'enseignement universitaire[a1] selon le domaine, le niveau d'enseignement et le sexe</t>
  </si>
  <si>
    <t>Cycle maternel[a1]</t>
  </si>
  <si>
    <t>Cycle primaire[a1]</t>
  </si>
  <si>
    <t>Cycle secondaire[a1]</t>
  </si>
  <si>
    <t>u = révisé (janvier 2023), changement de source pour les données de la KUL (voir méthodologie)</t>
  </si>
  <si>
    <t>r : révisé (janvier 2023), changement de source pour les données de la KUL (voir méthodologie)</t>
  </si>
  <si>
    <t>[z]</t>
  </si>
  <si>
    <t>2021-2022</t>
  </si>
  <si>
    <t>1er degré [a1]</t>
  </si>
  <si>
    <t xml:space="preserve">a1 : Les classes d'accueil (DASPA pour l'enseignement francophone, OKAN pour l'enseignement néerlandophone) sont inclues dans les chiffres du 1er degré. </t>
  </si>
  <si>
    <t>Francophone de qualification</t>
  </si>
  <si>
    <t>Francophone de  transition</t>
  </si>
  <si>
    <t>École européenne Bruxelles II (Evere)</t>
  </si>
  <si>
    <t>6.1.1</t>
  </si>
  <si>
    <t>6.1.1.1</t>
  </si>
  <si>
    <t>6.1.1.2</t>
  </si>
  <si>
    <t>6.1.2.1</t>
  </si>
  <si>
    <t>6.1.2.3</t>
  </si>
  <si>
    <t>6.1.2.4</t>
  </si>
  <si>
    <t>6.1.2.5</t>
  </si>
  <si>
    <t>6.1.2.6</t>
  </si>
  <si>
    <t>6.1.2.7</t>
  </si>
  <si>
    <t>6.1.2.8</t>
  </si>
  <si>
    <t>6.1.3</t>
  </si>
  <si>
    <t>6.1.3.1</t>
  </si>
  <si>
    <t>6.1.3.2</t>
  </si>
  <si>
    <t>6.1.3.3</t>
  </si>
  <si>
    <t>6.1.3.4</t>
  </si>
  <si>
    <t>6.1.3.5</t>
  </si>
  <si>
    <t>6.1.3.6</t>
  </si>
  <si>
    <t>6.1.3.7</t>
  </si>
  <si>
    <t>6.1.4</t>
  </si>
  <si>
    <t>6.1.4.1</t>
  </si>
  <si>
    <t>6.1.4.2</t>
  </si>
  <si>
    <t>6.1.5</t>
  </si>
  <si>
    <t>6.1.5.1</t>
  </si>
  <si>
    <t>6.1.5.2</t>
  </si>
  <si>
    <t>2005-2006 - 2021-2022</t>
  </si>
  <si>
    <t>Population scolaire totale dans l'enseignement maternel, primaire, secondaire, supérieur et universitaire (enseignement francophone et néerlandophone)</t>
  </si>
  <si>
    <t>Enseignement individuel à domicile</t>
  </si>
  <si>
    <t>Enseignement collectif à domicile</t>
  </si>
  <si>
    <t>Élèves scolarisés dans des écoles privées (Communauté française)</t>
  </si>
  <si>
    <t>Élèves scolarisés dans des écoles privées (Communauté flamande)</t>
  </si>
  <si>
    <t>Enseignement à domicile en Région de Bruxelles-Capitale</t>
  </si>
  <si>
    <t>Population scolaire en âge d'obligation scolaire résidant en Région de Bruxelles-Capitale et relevant de l'enseignement à domicile [a1] selon la communauté où est déclaré l'élève (Communautés française ou flamande)</t>
  </si>
  <si>
    <t xml:space="preserve">a1 : L'enseignement à domicile recouvre deux réalités : les enfants instruits à domicile (enseignement individuel à docimile) et les enfants scolarisés dans un établissement non organisé, non subventionné et non "reconnu" par les Communautés (communément appelés "école privée") d'enseignement collectif (enseignement collectif à domicile) </t>
  </si>
  <si>
    <t>[X]</t>
  </si>
  <si>
    <t>a1 : Une école internationale est une école reconnue par les Communautés et dont la fréquentation mène à un titre bénéficiant d'une équivalence auprès des Communautés. Pour la liste des écoles prises en compte, voir le fichier méthodologique</t>
  </si>
  <si>
    <t>Écoles internationales en Région de Bruxelles-Capitale</t>
  </si>
  <si>
    <t>Tableau 6.1.5.3</t>
  </si>
  <si>
    <t>Population scolaire (maternel, primaire et secondaire) dans les écoles européennes et autres écoles internationales en Région de Bruxelles-Capitale</t>
  </si>
  <si>
    <t>Enseignement à domicile</t>
  </si>
  <si>
    <t>6.1.5.3</t>
  </si>
  <si>
    <t>Ecoles européennes et internationales</t>
  </si>
  <si>
    <t>6.1.2.2</t>
  </si>
  <si>
    <t>Autres écoles internationales [a1] [r]</t>
  </si>
  <si>
    <t xml:space="preserve">r = révisé pour les années antérieures à 2021-2022 (mai 2023). </t>
  </si>
  <si>
    <t>Source : Conseil supérieur des Écoles européennes, Communauté française (Service du contrôle de l'obligation scolaire)</t>
  </si>
  <si>
    <t>Source : Communauté française (Service du contrôle de l'obligation scolaire), Communauté flamande (Agentschap voor Onderwijs Diensten)</t>
  </si>
  <si>
    <t xml:space="preserve">  Information et communication</t>
  </si>
  <si>
    <t xml:space="preserve">  Sciences juridiques</t>
  </si>
  <si>
    <t xml:space="preserve">  Sciences biomédicales et pharmaceutiques</t>
  </si>
  <si>
    <t xml:space="preserve">  Sciences de la motricité</t>
  </si>
  <si>
    <t xml:space="preserve">  Sciences de l'ingénieur et technologies</t>
  </si>
  <si>
    <t xml:space="preserve">  Arts plastiques, visuels et de l'espace</t>
  </si>
  <si>
    <t xml:space="preserve">  Musique</t>
  </si>
  <si>
    <t xml:space="preserve">  Théâtre et arts de la parole</t>
  </si>
  <si>
    <t xml:space="preserve">  Arts du spectacle et techniques de diffusion et de communication</t>
  </si>
  <si>
    <t xml:space="preserve">  Danse</t>
  </si>
  <si>
    <t>Art</t>
  </si>
  <si>
    <t xml:space="preserve">  Arts visuels et audiovisuels</t>
  </si>
  <si>
    <t xml:space="preserve">  Architecture</t>
  </si>
  <si>
    <t xml:space="preserve">  Soins de santé</t>
  </si>
  <si>
    <t xml:space="preserve">  Sciences commerciales et de gestion</t>
  </si>
  <si>
    <t xml:space="preserve">  Sciences industrielles et technologies</t>
  </si>
  <si>
    <t xml:space="preserve">  Musique et arts de spectacle</t>
  </si>
  <si>
    <t xml:space="preserve">  Enseignement</t>
  </si>
  <si>
    <t xml:space="preserve">  Travail social</t>
  </si>
  <si>
    <t>Santé</t>
  </si>
  <si>
    <t>Tableau 6.1.3.3</t>
  </si>
  <si>
    <t xml:space="preserve">  Traduction et interprétation</t>
  </si>
  <si>
    <t>Nombre d'inscriptions dans l'enseignement supérieur non-universitaire francophone selon le domaine et le sexe</t>
  </si>
  <si>
    <t>Source : Communauté française (ARES)</t>
  </si>
  <si>
    <t>Nombre d'inscriptions dans l'enseignement supérieur non-universitaire selon le secteur et le sexe</t>
  </si>
  <si>
    <t>Total [a1]</t>
  </si>
  <si>
    <t xml:space="preserve">a1 : Le total n'est pas égal à la somme des parties : toutes les inscriptions pour lesquelles un secteur d'étude n'a pas été déterminé sont ajoutées au total. </t>
  </si>
  <si>
    <t>b : Le sexe n'a pas pu être déterminé dans le cas de deux inscriptions en 2020-2021.</t>
  </si>
  <si>
    <t>Source : Communauté française (ARES), Communauté flamande (AHOVOKS)</t>
  </si>
  <si>
    <t xml:space="preserve">  Domaine indéterminé</t>
  </si>
  <si>
    <t>b : Le total est différent de la somme des parties car le sexe est indéterminé pour 2 inscriptions en 2020-2021</t>
  </si>
  <si>
    <r>
      <t>105526</t>
    </r>
    <r>
      <rPr>
        <b/>
        <vertAlign val="superscript"/>
        <sz val="11"/>
        <rFont val="Arial"/>
        <family val="2"/>
      </rPr>
      <t>b</t>
    </r>
  </si>
  <si>
    <t>Source : Communauté flamande (dataloep hoger onderwijs)</t>
  </si>
  <si>
    <t>Nombre d'inscriptions dans l'enseignement supérieur non universitaire par secteur d'étude, niveau et sexe</t>
  </si>
  <si>
    <t xml:space="preserve">  Sciences humaines et sociales</t>
  </si>
  <si>
    <t xml:space="preserve">  Sciences et techniques</t>
  </si>
  <si>
    <t xml:space="preserve">  Santé</t>
  </si>
  <si>
    <t xml:space="preserve">  Art</t>
  </si>
  <si>
    <t>Source : Communauté française (ARES), Communauté flamande (dataloep hoger onderwijs)</t>
  </si>
  <si>
    <t>Source : Fondation Universitaire, FUTP, ERM, Communauté flamande (AHOVOKS)</t>
  </si>
  <si>
    <t>Source : Fondation universitaire, Communauté flamande (AHOVOKS)</t>
  </si>
  <si>
    <t>Supérieur non universitaire : secteur d'étude, hommes et femmes</t>
  </si>
  <si>
    <t>Supérieur non universitaire francophone : domaine d'étude, hommes et femmes</t>
  </si>
  <si>
    <t>Supérieur non universitaire néerladophone : domaine d'étude, hommes et femmes</t>
  </si>
  <si>
    <t>Supérieur non universitaire : secteur d'étude, niveau, hommes et femmes</t>
  </si>
  <si>
    <t>Source : Communauté française, Communauté flamande, Fondation Universitaire, Faculté universitaire de théologie protestante et École Royale Militaire</t>
  </si>
  <si>
    <t>6.1.3.8</t>
  </si>
  <si>
    <t>6.1.3.9</t>
  </si>
  <si>
    <t>Tableau 6.1.3.8</t>
  </si>
  <si>
    <t>Tableau 6.1.3.9</t>
  </si>
  <si>
    <t>Nombre d'inscriptions dans l'enseignement supérieur non-universitaire néerlandophone selon le domaine et le sexe</t>
  </si>
  <si>
    <t>Secondaire : ordinaire et spécialisé, filles et garçons</t>
  </si>
  <si>
    <t>2022-2023</t>
  </si>
  <si>
    <t>:</t>
  </si>
  <si>
    <t>2014-2015 - 2022-2023</t>
  </si>
  <si>
    <t>Francophone [r]</t>
  </si>
  <si>
    <t>r : révisé (avril 2024)</t>
  </si>
  <si>
    <t>2023-2024</t>
  </si>
  <si>
    <t>2005-2006 - 2023-2024</t>
  </si>
  <si>
    <t>2009-2010 - 2023-2024</t>
  </si>
  <si>
    <t>2008-2009 - 2023-2024</t>
  </si>
  <si>
    <t>r = Révisé (juillet 2025)</t>
  </si>
  <si>
    <t>d = Définition différente (voir méthodologie), à partir de 2013-2014.</t>
  </si>
  <si>
    <r>
      <t>3580</t>
    </r>
    <r>
      <rPr>
        <vertAlign val="superscript"/>
        <sz val="11"/>
        <rFont val="Arial"/>
        <family val="2"/>
      </rPr>
      <t>r</t>
    </r>
  </si>
  <si>
    <r>
      <t>24431</t>
    </r>
    <r>
      <rPr>
        <vertAlign val="superscript"/>
        <sz val="11"/>
        <rFont val="Arial"/>
        <family val="2"/>
      </rPr>
      <t>r</t>
    </r>
  </si>
  <si>
    <r>
      <t>6368</t>
    </r>
    <r>
      <rPr>
        <vertAlign val="superscript"/>
        <sz val="11"/>
        <rFont val="Arial"/>
        <family val="2"/>
      </rPr>
      <t>r</t>
    </r>
  </si>
  <si>
    <r>
      <t>33632</t>
    </r>
    <r>
      <rPr>
        <vertAlign val="superscript"/>
        <sz val="11"/>
        <rFont val="Arial"/>
        <family val="2"/>
      </rPr>
      <t>r</t>
    </r>
  </si>
  <si>
    <r>
      <t>37369</t>
    </r>
    <r>
      <rPr>
        <vertAlign val="superscript"/>
        <sz val="11"/>
        <rFont val="Arial"/>
        <family val="2"/>
      </rPr>
      <t>r</t>
    </r>
  </si>
  <si>
    <r>
      <t>36955</t>
    </r>
    <r>
      <rPr>
        <vertAlign val="superscript"/>
        <sz val="11"/>
        <rFont val="Arial"/>
        <family val="2"/>
      </rPr>
      <t>a2</t>
    </r>
  </si>
  <si>
    <r>
      <t>99722</t>
    </r>
    <r>
      <rPr>
        <vertAlign val="superscript"/>
        <sz val="11"/>
        <rFont val="Arial"/>
        <family val="2"/>
      </rPr>
      <t>a2</t>
    </r>
  </si>
  <si>
    <t>a2 : le total est différent de la somme des parties car quelques étudiants ont un sexe inconnu</t>
  </si>
  <si>
    <t>2014-2015 - 2023-2024</t>
  </si>
  <si>
    <r>
      <t>2022-2023</t>
    </r>
    <r>
      <rPr>
        <vertAlign val="superscript"/>
        <sz val="11"/>
        <rFont val="Arial"/>
        <family val="2"/>
      </rPr>
      <t>r</t>
    </r>
  </si>
  <si>
    <r>
      <t>2022-2023</t>
    </r>
    <r>
      <rPr>
        <b/>
        <vertAlign val="superscript"/>
        <sz val="11"/>
        <color rgb="FFFFFFFF"/>
        <rFont val="Arial"/>
        <family val="2"/>
      </rPr>
      <t>r</t>
    </r>
  </si>
  <si>
    <t>Communauté française (inclus RBC)</t>
  </si>
  <si>
    <t>Élèves scolarisés à la maison (Communauté flamande)</t>
  </si>
  <si>
    <t>2007-2008 - 2023-2024</t>
  </si>
  <si>
    <t>2010-2011 - 2023-2024</t>
  </si>
  <si>
    <t>2011-2012 - 2023-2024</t>
  </si>
  <si>
    <t>v = Révisé (juillet 2025)</t>
  </si>
  <si>
    <r>
      <t>37369</t>
    </r>
    <r>
      <rPr>
        <vertAlign val="superscript"/>
        <sz val="11"/>
        <rFont val="Arial"/>
        <family val="2"/>
      </rPr>
      <t>v</t>
    </r>
  </si>
  <si>
    <r>
      <t>103705</t>
    </r>
    <r>
      <rPr>
        <vertAlign val="superscript"/>
        <sz val="11"/>
        <rFont val="Arial"/>
        <family val="2"/>
      </rPr>
      <t>v</t>
    </r>
  </si>
  <si>
    <r>
      <t>149784</t>
    </r>
    <r>
      <rPr>
        <vertAlign val="superscript"/>
        <sz val="11"/>
        <rFont val="Arial"/>
        <family val="2"/>
      </rPr>
      <t>v</t>
    </r>
  </si>
  <si>
    <r>
      <t>253489</t>
    </r>
    <r>
      <rPr>
        <vertAlign val="superscript"/>
        <sz val="11"/>
        <rFont val="Arial"/>
        <family val="2"/>
      </rPr>
      <t>v</t>
    </r>
  </si>
  <si>
    <r>
      <t>58063</t>
    </r>
    <r>
      <rPr>
        <vertAlign val="superscript"/>
        <sz val="11"/>
        <rFont val="Arial"/>
        <family val="2"/>
      </rPr>
      <t>v</t>
    </r>
  </si>
  <si>
    <t>Dernière mise à jour : 16-07-2025</t>
  </si>
  <si>
    <t>Enseignement pour adultes (enseignement francophone)</t>
  </si>
  <si>
    <t>Population scolaire dans l'enseignement pour adultes (enseignement francophone) selon le niveau d'enseignement et le sexe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</si>
</sst>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* #,##0.00_ ;_ * \-#,##0.00_ ;_ * &quot;-&quot;??_ ;_ @_ "/>
    <numFmt numFmtId="165" formatCode="#,##0.0"/>
    <numFmt numFmtId="166" formatCode="#,##0\ _€"/>
    <numFmt numFmtId="167" formatCode="_-* #,##0.00\ &quot;BF&quot;_-;\-* #,##0.00\ &quot;BF&quot;_-;_-* &quot;-&quot;??\ &quot;BF&quot;_-;_-@_-"/>
    <numFmt numFmtId="168" formatCode="_-* #,##0.00\ [$_]_-;\-* #,##0.00\ [$_]_-;_-* &quot;-&quot;??\ [$_]_-;_-@_-"/>
    <numFmt numFmtId="169" formatCode="#,##0_ ;\-#,##0\ "/>
    <numFmt numFmtId="170" formatCode="0.0"/>
    <numFmt numFmtId="171" formatCode="0.0%"/>
    <numFmt numFmtId="172" formatCode="0.000000"/>
    <numFmt numFmtId="173" formatCode="0.000%"/>
    <numFmt numFmtId="174" formatCode="0.0000%"/>
    <numFmt numFmtId="175" formatCode="[$-80C]d\ mmmm\ yyyy;@"/>
  </numFmts>
  <fonts count="7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2"/>
      <name val="Arial"/>
      <family val="2"/>
    </font>
    <font>
      <sz val="9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i/>
      <sz val="8"/>
      <name val="Arial"/>
      <family val="2"/>
    </font>
    <font>
      <sz val="10"/>
      <name val="Tms Rmn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Arial"/>
      <family val="2"/>
    </font>
    <font>
      <sz val="10"/>
      <color rgb="FF1C4E94"/>
      <name val="Arial"/>
      <family val="2"/>
    </font>
    <font>
      <sz val="10"/>
      <color rgb="FF1C4E94"/>
      <name val="Tms Rmn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1C4E94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0"/>
      <name val="Helv"/>
    </font>
    <font>
      <sz val="10"/>
      <name val="Optimum"/>
    </font>
    <font>
      <b/>
      <sz val="8"/>
      <name val="Arial Narrow"/>
      <family val="2"/>
    </font>
    <font>
      <b/>
      <i/>
      <sz val="8"/>
      <name val="Arial"/>
      <family val="2"/>
    </font>
    <font>
      <b/>
      <i/>
      <sz val="8"/>
      <color indexed="8"/>
      <name val="Arial Narrow"/>
      <family val="2"/>
    </font>
    <font>
      <u/>
      <sz val="10"/>
      <color theme="10"/>
      <name val="Arial"/>
      <family val="2"/>
    </font>
    <font>
      <sz val="10"/>
      <color theme="1"/>
      <name val="Tahoma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9"/>
      <color rgb="FF000000"/>
      <name val="Times New Roman"/>
      <family val="1"/>
    </font>
    <font>
      <sz val="11"/>
      <color rgb="FF000000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D95A49"/>
      <name val="Arial"/>
      <family val="2"/>
    </font>
    <font>
      <b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rgb="FFD95A49"/>
      <name val="Arial"/>
      <family val="2"/>
    </font>
    <font>
      <strike/>
      <sz val="10"/>
      <color rgb="FFD95A49"/>
      <name val="Arial"/>
      <family val="2"/>
    </font>
    <font>
      <i/>
      <sz val="8"/>
      <color rgb="FFD95A49"/>
      <name val="Arial"/>
      <family val="2"/>
    </font>
    <font>
      <sz val="10"/>
      <color rgb="FFD95A49"/>
      <name val="Tms Rmn"/>
    </font>
    <font>
      <sz val="8"/>
      <color rgb="FFD95A4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3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D95A49"/>
        <bgColor indexed="63"/>
      </patternFill>
    </fill>
    <fill>
      <patternFill patternType="solid">
        <fgColor rgb="FF9A9A9A"/>
        <bgColor indexed="22"/>
      </patternFill>
    </fill>
    <fill>
      <patternFill patternType="solid">
        <fgColor rgb="FF9A9A9A"/>
        <bgColor indexed="64"/>
      </patternFill>
    </fill>
    <fill>
      <patternFill patternType="solid">
        <fgColor theme="0" tint="-0.14999847407452621"/>
        <bgColor auto="1"/>
      </patternFill>
    </fill>
  </fills>
  <borders count="20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indexed="64"/>
      </bottom>
      <diagonal/>
    </border>
    <border>
      <left/>
      <right style="thin">
        <color rgb="FFCCCCCC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8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8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/>
      <top style="thin">
        <color indexed="8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rgb="FFD95A49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CCCCCC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D95A49"/>
      </right>
      <top/>
      <bottom style="thin">
        <color theme="0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/>
      <right style="thin">
        <color rgb="FFD95A49"/>
      </right>
      <top style="thin">
        <color rgb="FFD95A49"/>
      </top>
      <bottom style="thin">
        <color rgb="FFD95A49"/>
      </bottom>
      <diagonal/>
    </border>
    <border>
      <left/>
      <right/>
      <top style="thin">
        <color rgb="FFD95A49"/>
      </top>
      <bottom style="thin">
        <color rgb="FFD95A49"/>
      </bottom>
      <diagonal/>
    </border>
  </borders>
  <cellStyleXfs count="521">
    <xf numFmtId="0" fontId="0" fillId="0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12" borderId="0" applyNumberFormat="0" applyBorder="0" applyAlignment="0" applyProtection="0"/>
    <xf numFmtId="0" fontId="25" fillId="14" borderId="1" applyNumberFormat="0" applyAlignment="0" applyProtection="0"/>
    <xf numFmtId="168" fontId="19" fillId="0" borderId="0" applyFont="0" applyFill="0" applyBorder="0" applyAlignment="0" applyProtection="0"/>
    <xf numFmtId="0" fontId="19" fillId="0" borderId="0"/>
    <xf numFmtId="0" fontId="26" fillId="0" borderId="0" applyNumberFormat="0" applyFill="0" applyBorder="0" applyAlignment="0" applyProtection="0"/>
    <xf numFmtId="0" fontId="27" fillId="15" borderId="0" applyNumberFormat="0" applyBorder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13" fillId="0" borderId="0"/>
    <xf numFmtId="0" fontId="1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3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32" fillId="2" borderId="0" applyNumberFormat="0" applyBorder="0" applyAlignment="0" applyProtection="0"/>
    <xf numFmtId="0" fontId="19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9" fillId="0" borderId="0"/>
    <xf numFmtId="0" fontId="41" fillId="0" borderId="0"/>
    <xf numFmtId="0" fontId="41" fillId="0" borderId="0"/>
    <xf numFmtId="0" fontId="42" fillId="0" borderId="0"/>
    <xf numFmtId="0" fontId="22" fillId="0" borderId="0"/>
    <xf numFmtId="0" fontId="22" fillId="0" borderId="0"/>
    <xf numFmtId="0" fontId="19" fillId="0" borderId="0"/>
    <xf numFmtId="0" fontId="12" fillId="0" borderId="0"/>
    <xf numFmtId="0" fontId="33" fillId="13" borderId="5" applyNumberFormat="0" applyAlignment="0" applyProtection="0"/>
    <xf numFmtId="9" fontId="22" fillId="0" borderId="0" applyFont="0" applyFill="0" applyBorder="0" applyAlignment="0" applyProtection="0"/>
    <xf numFmtId="0" fontId="19" fillId="0" borderId="0"/>
    <xf numFmtId="0" fontId="12" fillId="0" borderId="0"/>
    <xf numFmtId="0" fontId="22" fillId="0" borderId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5" fillId="0" borderId="7" applyNumberFormat="0" applyFill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" fontId="51" fillId="0" borderId="0" applyFont="0" applyFill="0" applyBorder="0" applyAlignment="0" applyProtection="0"/>
    <xf numFmtId="170" fontId="52" fillId="0" borderId="0" applyFont="0" applyFill="0" applyBorder="0" applyAlignment="0" applyProtection="0">
      <protection locked="0"/>
    </xf>
    <xf numFmtId="172" fontId="52" fillId="0" borderId="0" applyFont="0" applyFill="0" applyBorder="0" applyAlignment="0" applyProtection="0">
      <protection locked="0"/>
    </xf>
    <xf numFmtId="3" fontId="49" fillId="0" borderId="0" applyFont="0" applyFill="0" applyBorder="0" applyAlignment="0" applyProtection="0"/>
    <xf numFmtId="4" fontId="51" fillId="0" borderId="0" applyFont="0" applyFill="0" applyBorder="0" applyAlignment="0" applyProtection="0"/>
    <xf numFmtId="3" fontId="50" fillId="1" borderId="9" applyBorder="0"/>
    <xf numFmtId="0" fontId="56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5" fontId="49" fillId="0" borderId="0" applyFont="0" applyFill="0" applyBorder="0" applyAlignment="0" applyProtection="0"/>
    <xf numFmtId="2" fontId="49" fillId="0" borderId="0" applyFont="0" applyFill="0" applyBorder="0" applyAlignment="0" applyProtection="0">
      <protection locked="0"/>
    </xf>
    <xf numFmtId="0" fontId="53" fillId="1" borderId="150">
      <alignment horizontal="center" vertical="top" textRotation="90"/>
    </xf>
    <xf numFmtId="4" fontId="51" fillId="0" borderId="0" applyFont="0" applyFill="0" applyBorder="0" applyAlignment="0" applyProtection="0"/>
    <xf numFmtId="0" fontId="54" fillId="0" borderId="151"/>
    <xf numFmtId="171" fontId="49" fillId="0" borderId="0" applyFont="0" applyFill="0" applyBorder="0" applyAlignment="0" applyProtection="0"/>
    <xf numFmtId="10" fontId="49" fillId="0" borderId="0"/>
    <xf numFmtId="173" fontId="49" fillId="0" borderId="0" applyFont="0" applyFill="0" applyBorder="0" applyAlignment="0" applyProtection="0"/>
    <xf numFmtId="174" fontId="52" fillId="0" borderId="0" applyFont="0" applyFill="0" applyBorder="0" applyAlignment="0" applyProtection="0">
      <protection locked="0"/>
    </xf>
    <xf numFmtId="0" fontId="9" fillId="0" borderId="0"/>
    <xf numFmtId="0" fontId="57" fillId="0" borderId="0"/>
    <xf numFmtId="0" fontId="19" fillId="0" borderId="0"/>
    <xf numFmtId="0" fontId="55" fillId="0" borderId="151" applyBorder="0" applyAlignment="0"/>
    <xf numFmtId="0" fontId="57" fillId="0" borderId="0"/>
    <xf numFmtId="0" fontId="57" fillId="0" borderId="0"/>
    <xf numFmtId="0" fontId="8" fillId="0" borderId="0"/>
    <xf numFmtId="9" fontId="1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63">
    <xf numFmtId="0" fontId="0" fillId="0" borderId="0" xfId="0"/>
    <xf numFmtId="0" fontId="0" fillId="0" borderId="0" xfId="15" applyFont="1" applyAlignment="1">
      <alignment vertical="center"/>
    </xf>
    <xf numFmtId="3" fontId="0" fillId="0" borderId="0" xfId="15" applyNumberFormat="1" applyFont="1" applyAlignment="1">
      <alignment vertical="center"/>
    </xf>
    <xf numFmtId="0" fontId="15" fillId="0" borderId="0" xfId="55" applyFont="1" applyAlignment="1">
      <alignment vertical="center"/>
    </xf>
    <xf numFmtId="0" fontId="0" fillId="0" borderId="0" xfId="55" applyFont="1" applyAlignment="1">
      <alignment vertical="center"/>
    </xf>
    <xf numFmtId="0" fontId="0" fillId="0" borderId="0" xfId="0" applyAlignment="1">
      <alignment vertical="center"/>
    </xf>
    <xf numFmtId="166" fontId="0" fillId="0" borderId="0" xfId="15" applyNumberFormat="1" applyFont="1" applyAlignment="1">
      <alignment vertical="center"/>
    </xf>
    <xf numFmtId="0" fontId="0" fillId="0" borderId="0" xfId="15" applyFont="1" applyAlignment="1">
      <alignment vertical="center" wrapText="1"/>
    </xf>
    <xf numFmtId="0" fontId="15" fillId="0" borderId="0" xfId="15" applyFont="1" applyAlignment="1">
      <alignment vertical="center"/>
    </xf>
    <xf numFmtId="0" fontId="19" fillId="0" borderId="0" xfId="55" applyFont="1" applyAlignment="1">
      <alignment vertical="center"/>
    </xf>
    <xf numFmtId="0" fontId="19" fillId="0" borderId="0" xfId="15" applyAlignment="1">
      <alignment vertical="center"/>
    </xf>
    <xf numFmtId="0" fontId="15" fillId="0" borderId="0" xfId="0" applyFont="1" applyAlignment="1">
      <alignment vertical="center"/>
    </xf>
    <xf numFmtId="0" fontId="40" fillId="0" borderId="0" xfId="49" applyFont="1" applyAlignment="1">
      <alignment vertical="center" wrapText="1"/>
    </xf>
    <xf numFmtId="0" fontId="15" fillId="0" borderId="0" xfId="48" applyFont="1"/>
    <xf numFmtId="0" fontId="19" fillId="0" borderId="0" xfId="48" applyFont="1"/>
    <xf numFmtId="0" fontId="17" fillId="0" borderId="0" xfId="48" applyFont="1"/>
    <xf numFmtId="0" fontId="17" fillId="0" borderId="0" xfId="56" applyFont="1"/>
    <xf numFmtId="0" fontId="18" fillId="16" borderId="11" xfId="48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4" fillId="0" borderId="0" xfId="15" applyFont="1" applyAlignment="1">
      <alignment vertical="center"/>
    </xf>
    <xf numFmtId="0" fontId="44" fillId="0" borderId="0" xfId="55" applyFont="1" applyAlignment="1">
      <alignment vertical="center"/>
    </xf>
    <xf numFmtId="0" fontId="45" fillId="0" borderId="0" xfId="49" applyFont="1" applyAlignment="1">
      <alignment vertical="center" wrapText="1"/>
    </xf>
    <xf numFmtId="0" fontId="44" fillId="0" borderId="0" xfId="0" applyFont="1"/>
    <xf numFmtId="169" fontId="0" fillId="0" borderId="0" xfId="15" applyNumberFormat="1" applyFont="1" applyAlignment="1">
      <alignment vertical="center"/>
    </xf>
    <xf numFmtId="169" fontId="18" fillId="16" borderId="65" xfId="48" applyNumberFormat="1" applyFont="1" applyFill="1" applyBorder="1" applyAlignment="1">
      <alignment vertical="center"/>
    </xf>
    <xf numFmtId="169" fontId="18" fillId="16" borderId="66" xfId="48" applyNumberFormat="1" applyFont="1" applyFill="1" applyBorder="1" applyAlignment="1">
      <alignment vertical="center"/>
    </xf>
    <xf numFmtId="169" fontId="18" fillId="16" borderId="67" xfId="48" applyNumberFormat="1" applyFont="1" applyFill="1" applyBorder="1" applyAlignment="1">
      <alignment vertical="center"/>
    </xf>
    <xf numFmtId="169" fontId="18" fillId="16" borderId="68" xfId="48" applyNumberFormat="1" applyFont="1" applyFill="1" applyBorder="1" applyAlignment="1">
      <alignment vertical="center"/>
    </xf>
    <xf numFmtId="169" fontId="18" fillId="16" borderId="69" xfId="48" applyNumberFormat="1" applyFont="1" applyFill="1" applyBorder="1" applyAlignment="1">
      <alignment vertical="center"/>
    </xf>
    <xf numFmtId="169" fontId="18" fillId="16" borderId="66" xfId="48" applyNumberFormat="1" applyFont="1" applyFill="1" applyBorder="1" applyAlignment="1">
      <alignment horizontal="right" vertical="center"/>
    </xf>
    <xf numFmtId="0" fontId="46" fillId="0" borderId="0" xfId="15" applyFont="1" applyAlignment="1">
      <alignment vertical="center"/>
    </xf>
    <xf numFmtId="169" fontId="18" fillId="16" borderId="21" xfId="48" applyNumberFormat="1" applyFont="1" applyFill="1" applyBorder="1" applyAlignment="1">
      <alignment vertical="center"/>
    </xf>
    <xf numFmtId="169" fontId="17" fillId="0" borderId="0" xfId="48" applyNumberFormat="1" applyFont="1" applyAlignment="1">
      <alignment horizontal="right" vertical="center"/>
    </xf>
    <xf numFmtId="169" fontId="18" fillId="0" borderId="0" xfId="48" applyNumberFormat="1" applyFont="1" applyAlignment="1">
      <alignment vertical="center"/>
    </xf>
    <xf numFmtId="169" fontId="18" fillId="0" borderId="0" xfId="48" applyNumberFormat="1" applyFont="1" applyAlignment="1">
      <alignment horizontal="left" vertical="center"/>
    </xf>
    <xf numFmtId="0" fontId="14" fillId="0" borderId="0" xfId="48" applyFont="1" applyAlignment="1">
      <alignment horizontal="center" vertical="center" wrapText="1"/>
    </xf>
    <xf numFmtId="169" fontId="18" fillId="16" borderId="20" xfId="48" applyNumberFormat="1" applyFont="1" applyFill="1" applyBorder="1" applyAlignment="1">
      <alignment vertical="center"/>
    </xf>
    <xf numFmtId="169" fontId="18" fillId="16" borderId="109" xfId="48" applyNumberFormat="1" applyFont="1" applyFill="1" applyBorder="1" applyAlignment="1">
      <alignment vertical="center"/>
    </xf>
    <xf numFmtId="3" fontId="18" fillId="16" borderId="73" xfId="48" applyNumberFormat="1" applyFont="1" applyFill="1" applyBorder="1" applyAlignment="1">
      <alignment vertical="center"/>
    </xf>
    <xf numFmtId="3" fontId="18" fillId="16" borderId="111" xfId="48" applyNumberFormat="1" applyFont="1" applyFill="1" applyBorder="1" applyAlignment="1">
      <alignment vertical="center"/>
    </xf>
    <xf numFmtId="169" fontId="18" fillId="16" borderId="20" xfId="48" applyNumberFormat="1" applyFont="1" applyFill="1" applyBorder="1" applyAlignment="1">
      <alignment horizontal="right" vertical="center"/>
    </xf>
    <xf numFmtId="0" fontId="0" fillId="0" borderId="17" xfId="15" applyFont="1" applyBorder="1" applyAlignment="1">
      <alignment vertical="center"/>
    </xf>
    <xf numFmtId="0" fontId="47" fillId="0" borderId="0" xfId="55" applyFont="1" applyAlignment="1">
      <alignment vertical="center"/>
    </xf>
    <xf numFmtId="0" fontId="48" fillId="0" borderId="0" xfId="55" applyFont="1" applyAlignment="1">
      <alignment vertical="center"/>
    </xf>
    <xf numFmtId="165" fontId="18" fillId="16" borderId="46" xfId="0" applyNumberFormat="1" applyFont="1" applyFill="1" applyBorder="1" applyAlignment="1">
      <alignment vertical="center"/>
    </xf>
    <xf numFmtId="169" fontId="18" fillId="16" borderId="50" xfId="31" applyNumberFormat="1" applyFont="1" applyFill="1" applyBorder="1" applyAlignment="1">
      <alignment vertical="center"/>
    </xf>
    <xf numFmtId="169" fontId="18" fillId="16" borderId="51" xfId="31" applyNumberFormat="1" applyFont="1" applyFill="1" applyBorder="1" applyAlignment="1">
      <alignment vertical="center"/>
    </xf>
    <xf numFmtId="169" fontId="18" fillId="16" borderId="52" xfId="31" applyNumberFormat="1" applyFont="1" applyFill="1" applyBorder="1" applyAlignment="1">
      <alignment vertical="center"/>
    </xf>
    <xf numFmtId="169" fontId="18" fillId="16" borderId="116" xfId="48" applyNumberFormat="1" applyFont="1" applyFill="1" applyBorder="1" applyAlignment="1">
      <alignment horizontal="right" vertical="center"/>
    </xf>
    <xf numFmtId="169" fontId="18" fillId="16" borderId="15" xfId="48" applyNumberFormat="1" applyFont="1" applyFill="1" applyBorder="1" applyAlignment="1">
      <alignment horizontal="right" vertical="center"/>
    </xf>
    <xf numFmtId="169" fontId="18" fillId="16" borderId="105" xfId="48" applyNumberFormat="1" applyFont="1" applyFill="1" applyBorder="1" applyAlignment="1">
      <alignment horizontal="right" vertical="center"/>
    </xf>
    <xf numFmtId="169" fontId="18" fillId="16" borderId="147" xfId="48" applyNumberFormat="1" applyFont="1" applyFill="1" applyBorder="1" applyAlignment="1">
      <alignment vertical="center"/>
    </xf>
    <xf numFmtId="169" fontId="18" fillId="16" borderId="148" xfId="48" applyNumberFormat="1" applyFont="1" applyFill="1" applyBorder="1" applyAlignment="1">
      <alignment horizontal="right" vertical="center"/>
    </xf>
    <xf numFmtId="169" fontId="0" fillId="0" borderId="0" xfId="55" applyNumberFormat="1" applyFont="1" applyAlignment="1">
      <alignment vertical="center"/>
    </xf>
    <xf numFmtId="0" fontId="42" fillId="20" borderId="0" xfId="0" applyFont="1" applyFill="1"/>
    <xf numFmtId="0" fontId="42" fillId="20" borderId="155" xfId="0" applyFont="1" applyFill="1" applyBorder="1"/>
    <xf numFmtId="0" fontId="62" fillId="20" borderId="0" xfId="51" applyFont="1" applyFill="1"/>
    <xf numFmtId="0" fontId="63" fillId="20" borderId="0" xfId="0" applyFont="1" applyFill="1" applyAlignment="1" applyProtection="1">
      <alignment horizontal="center"/>
      <protection locked="0"/>
    </xf>
    <xf numFmtId="0" fontId="62" fillId="20" borderId="157" xfId="51" applyFont="1" applyFill="1" applyBorder="1"/>
    <xf numFmtId="0" fontId="63" fillId="20" borderId="157" xfId="0" applyFont="1" applyFill="1" applyBorder="1" applyAlignment="1" applyProtection="1">
      <alignment horizontal="center"/>
      <protection locked="0"/>
    </xf>
    <xf numFmtId="0" fontId="65" fillId="19" borderId="11" xfId="31" applyFont="1" applyFill="1" applyBorder="1" applyAlignment="1">
      <alignment horizontal="center" vertical="center" wrapText="1"/>
    </xf>
    <xf numFmtId="0" fontId="43" fillId="19" borderId="9" xfId="31" applyFont="1" applyFill="1" applyBorder="1" applyAlignment="1">
      <alignment horizontal="center" vertical="center" wrapText="1"/>
    </xf>
    <xf numFmtId="165" fontId="17" fillId="21" borderId="41" xfId="31" applyNumberFormat="1" applyFont="1" applyFill="1" applyBorder="1" applyAlignment="1">
      <alignment vertical="center"/>
    </xf>
    <xf numFmtId="0" fontId="17" fillId="21" borderId="38" xfId="31" applyFont="1" applyFill="1" applyBorder="1" applyAlignment="1">
      <alignment horizontal="center" vertical="center"/>
    </xf>
    <xf numFmtId="169" fontId="17" fillId="21" borderId="9" xfId="15" applyNumberFormat="1" applyFont="1" applyFill="1" applyBorder="1" applyAlignment="1">
      <alignment horizontal="right" vertical="center"/>
    </xf>
    <xf numFmtId="169" fontId="17" fillId="21" borderId="18" xfId="15" applyNumberFormat="1" applyFont="1" applyFill="1" applyBorder="1" applyAlignment="1">
      <alignment horizontal="right" vertical="center"/>
    </xf>
    <xf numFmtId="169" fontId="17" fillId="21" borderId="19" xfId="15" applyNumberFormat="1" applyFont="1" applyFill="1" applyBorder="1" applyAlignment="1">
      <alignment horizontal="right" vertical="center"/>
    </xf>
    <xf numFmtId="165" fontId="17" fillId="20" borderId="42" xfId="31" applyNumberFormat="1" applyFont="1" applyFill="1" applyBorder="1" applyAlignment="1">
      <alignment vertical="center"/>
    </xf>
    <xf numFmtId="0" fontId="17" fillId="20" borderId="39" xfId="31" applyFont="1" applyFill="1" applyBorder="1" applyAlignment="1">
      <alignment horizontal="center" vertical="center"/>
    </xf>
    <xf numFmtId="169" fontId="17" fillId="20" borderId="11" xfId="15" applyNumberFormat="1" applyFont="1" applyFill="1" applyBorder="1" applyAlignment="1">
      <alignment horizontal="right" vertical="center"/>
    </xf>
    <xf numFmtId="169" fontId="17" fillId="20" borderId="20" xfId="15" applyNumberFormat="1" applyFont="1" applyFill="1" applyBorder="1" applyAlignment="1">
      <alignment horizontal="right" vertical="center"/>
    </xf>
    <xf numFmtId="169" fontId="17" fillId="20" borderId="21" xfId="15" applyNumberFormat="1" applyFont="1" applyFill="1" applyBorder="1" applyAlignment="1">
      <alignment horizontal="right" vertical="center"/>
    </xf>
    <xf numFmtId="169" fontId="17" fillId="21" borderId="9" xfId="15" applyNumberFormat="1" applyFont="1" applyFill="1" applyBorder="1" applyAlignment="1">
      <alignment vertical="center"/>
    </xf>
    <xf numFmtId="169" fontId="17" fillId="21" borderId="18" xfId="15" applyNumberFormat="1" applyFont="1" applyFill="1" applyBorder="1" applyAlignment="1">
      <alignment vertical="center"/>
    </xf>
    <xf numFmtId="169" fontId="17" fillId="21" borderId="19" xfId="15" applyNumberFormat="1" applyFont="1" applyFill="1" applyBorder="1" applyAlignment="1">
      <alignment vertical="center"/>
    </xf>
    <xf numFmtId="165" fontId="17" fillId="20" borderId="43" xfId="31" applyNumberFormat="1" applyFont="1" applyFill="1" applyBorder="1" applyAlignment="1">
      <alignment vertical="center"/>
    </xf>
    <xf numFmtId="0" fontId="17" fillId="20" borderId="44" xfId="31" applyFont="1" applyFill="1" applyBorder="1" applyAlignment="1">
      <alignment horizontal="center" vertical="center"/>
    </xf>
    <xf numFmtId="169" fontId="17" fillId="20" borderId="17" xfId="15" applyNumberFormat="1" applyFont="1" applyFill="1" applyBorder="1" applyAlignment="1">
      <alignment horizontal="right" vertical="center"/>
    </xf>
    <xf numFmtId="169" fontId="17" fillId="20" borderId="0" xfId="15" applyNumberFormat="1" applyFont="1" applyFill="1" applyAlignment="1">
      <alignment horizontal="right" vertical="center"/>
    </xf>
    <xf numFmtId="169" fontId="17" fillId="20" borderId="22" xfId="15" applyNumberFormat="1" applyFont="1" applyFill="1" applyBorder="1" applyAlignment="1">
      <alignment horizontal="right" vertical="center"/>
    </xf>
    <xf numFmtId="169" fontId="17" fillId="20" borderId="17" xfId="15" applyNumberFormat="1" applyFont="1" applyFill="1" applyBorder="1" applyAlignment="1">
      <alignment vertical="center"/>
    </xf>
    <xf numFmtId="169" fontId="17" fillId="20" borderId="0" xfId="15" applyNumberFormat="1" applyFont="1" applyFill="1" applyAlignment="1">
      <alignment vertical="center"/>
    </xf>
    <xf numFmtId="169" fontId="17" fillId="20" borderId="22" xfId="15" applyNumberFormat="1" applyFont="1" applyFill="1" applyBorder="1" applyAlignment="1">
      <alignment vertical="center"/>
    </xf>
    <xf numFmtId="0" fontId="0" fillId="20" borderId="0" xfId="15" applyFont="1" applyFill="1" applyAlignment="1">
      <alignment vertical="center"/>
    </xf>
    <xf numFmtId="0" fontId="59" fillId="20" borderId="0" xfId="15" applyFont="1" applyFill="1" applyAlignment="1">
      <alignment vertical="center"/>
    </xf>
    <xf numFmtId="0" fontId="46" fillId="20" borderId="0" xfId="15" applyFont="1" applyFill="1" applyAlignment="1">
      <alignment vertical="center"/>
    </xf>
    <xf numFmtId="169" fontId="0" fillId="20" borderId="0" xfId="15" applyNumberFormat="1" applyFont="1" applyFill="1" applyAlignment="1">
      <alignment vertical="center"/>
    </xf>
    <xf numFmtId="9" fontId="59" fillId="20" borderId="0" xfId="98" applyFont="1" applyFill="1" applyAlignment="1">
      <alignment vertical="center"/>
    </xf>
    <xf numFmtId="0" fontId="46" fillId="20" borderId="0" xfId="55" applyFont="1" applyFill="1" applyAlignment="1">
      <alignment vertical="center"/>
    </xf>
    <xf numFmtId="0" fontId="69" fillId="20" borderId="0" xfId="25" applyFont="1" applyFill="1" applyBorder="1" applyAlignment="1" applyProtection="1">
      <alignment horizontal="left" vertical="center"/>
    </xf>
    <xf numFmtId="3" fontId="59" fillId="20" borderId="0" xfId="0" applyNumberFormat="1" applyFont="1" applyFill="1" applyAlignment="1">
      <alignment horizontal="right"/>
    </xf>
    <xf numFmtId="3" fontId="59" fillId="20" borderId="0" xfId="15" applyNumberFormat="1" applyFont="1" applyFill="1" applyAlignment="1">
      <alignment vertical="center"/>
    </xf>
    <xf numFmtId="3" fontId="17" fillId="20" borderId="0" xfId="15" applyNumberFormat="1" applyFont="1" applyFill="1" applyAlignment="1">
      <alignment horizontal="right" vertical="center"/>
    </xf>
    <xf numFmtId="3" fontId="0" fillId="20" borderId="0" xfId="15" applyNumberFormat="1" applyFont="1" applyFill="1" applyAlignment="1">
      <alignment vertical="center"/>
    </xf>
    <xf numFmtId="3" fontId="36" fillId="20" borderId="0" xfId="0" applyNumberFormat="1" applyFont="1" applyFill="1" applyAlignment="1">
      <alignment horizontal="right"/>
    </xf>
    <xf numFmtId="169" fontId="65" fillId="22" borderId="14" xfId="55" applyNumberFormat="1" applyFont="1" applyFill="1" applyBorder="1" applyAlignment="1">
      <alignment horizontal="center" vertical="center" wrapText="1"/>
    </xf>
    <xf numFmtId="165" fontId="17" fillId="20" borderId="45" xfId="0" applyNumberFormat="1" applyFont="1" applyFill="1" applyBorder="1" applyAlignment="1">
      <alignment vertical="center"/>
    </xf>
    <xf numFmtId="169" fontId="17" fillId="20" borderId="47" xfId="31" applyNumberFormat="1" applyFont="1" applyFill="1" applyBorder="1" applyAlignment="1">
      <alignment vertical="center"/>
    </xf>
    <xf numFmtId="169" fontId="17" fillId="20" borderId="48" xfId="31" applyNumberFormat="1" applyFont="1" applyFill="1" applyBorder="1" applyAlignment="1">
      <alignment vertical="center"/>
    </xf>
    <xf numFmtId="169" fontId="17" fillId="20" borderId="49" xfId="31" applyNumberFormat="1" applyFont="1" applyFill="1" applyBorder="1" applyAlignment="1">
      <alignment vertical="center"/>
    </xf>
    <xf numFmtId="165" fontId="17" fillId="20" borderId="46" xfId="0" applyNumberFormat="1" applyFont="1" applyFill="1" applyBorder="1" applyAlignment="1">
      <alignment vertical="center"/>
    </xf>
    <xf numFmtId="169" fontId="17" fillId="20" borderId="50" xfId="31" applyNumberFormat="1" applyFont="1" applyFill="1" applyBorder="1" applyAlignment="1">
      <alignment vertical="center"/>
    </xf>
    <xf numFmtId="169" fontId="17" fillId="20" borderId="51" xfId="31" applyNumberFormat="1" applyFont="1" applyFill="1" applyBorder="1" applyAlignment="1">
      <alignment vertical="center"/>
    </xf>
    <xf numFmtId="169" fontId="17" fillId="20" borderId="52" xfId="31" applyNumberFormat="1" applyFont="1" applyFill="1" applyBorder="1" applyAlignment="1">
      <alignment vertical="center"/>
    </xf>
    <xf numFmtId="165" fontId="18" fillId="21" borderId="14" xfId="0" applyNumberFormat="1" applyFont="1" applyFill="1" applyBorder="1" applyAlignment="1">
      <alignment vertical="center"/>
    </xf>
    <xf numFmtId="169" fontId="18" fillId="21" borderId="53" xfId="31" applyNumberFormat="1" applyFont="1" applyFill="1" applyBorder="1" applyAlignment="1">
      <alignment horizontal="right" vertical="center"/>
    </xf>
    <xf numFmtId="169" fontId="18" fillId="21" borderId="54" xfId="31" applyNumberFormat="1" applyFont="1" applyFill="1" applyBorder="1" applyAlignment="1">
      <alignment horizontal="right" vertical="center"/>
    </xf>
    <xf numFmtId="169" fontId="18" fillId="21" borderId="55" xfId="31" applyNumberFormat="1" applyFont="1" applyFill="1" applyBorder="1" applyAlignment="1">
      <alignment horizontal="right" vertical="center"/>
    </xf>
    <xf numFmtId="0" fontId="0" fillId="20" borderId="0" xfId="55" applyFont="1" applyFill="1" applyAlignment="1">
      <alignment vertical="center"/>
    </xf>
    <xf numFmtId="0" fontId="59" fillId="20" borderId="0" xfId="55" applyFont="1" applyFill="1" applyAlignment="1">
      <alignment vertical="center"/>
    </xf>
    <xf numFmtId="3" fontId="0" fillId="20" borderId="0" xfId="15" applyNumberFormat="1" applyFont="1" applyFill="1" applyAlignment="1">
      <alignment horizontal="right" vertical="center"/>
    </xf>
    <xf numFmtId="0" fontId="69" fillId="20" borderId="0" xfId="25" applyFont="1" applyFill="1" applyBorder="1" applyAlignment="1" applyProtection="1">
      <alignment horizontal="left"/>
    </xf>
    <xf numFmtId="0" fontId="65" fillId="22" borderId="14" xfId="15" applyFont="1" applyFill="1" applyBorder="1" applyAlignment="1">
      <alignment horizontal="center" vertical="center" wrapText="1"/>
    </xf>
    <xf numFmtId="169" fontId="17" fillId="20" borderId="84" xfId="31" applyNumberFormat="1" applyFont="1" applyFill="1" applyBorder="1" applyAlignment="1">
      <alignment vertical="center"/>
    </xf>
    <xf numFmtId="169" fontId="17" fillId="20" borderId="85" xfId="31" applyNumberFormat="1" applyFont="1" applyFill="1" applyBorder="1" applyAlignment="1">
      <alignment vertical="center"/>
    </xf>
    <xf numFmtId="169" fontId="17" fillId="20" borderId="86" xfId="31" applyNumberFormat="1" applyFont="1" applyFill="1" applyBorder="1" applyAlignment="1">
      <alignment vertical="center"/>
    </xf>
    <xf numFmtId="169" fontId="17" fillId="20" borderId="87" xfId="31" applyNumberFormat="1" applyFont="1" applyFill="1" applyBorder="1" applyAlignment="1">
      <alignment vertical="center"/>
    </xf>
    <xf numFmtId="169" fontId="17" fillId="20" borderId="88" xfId="31" applyNumberFormat="1" applyFont="1" applyFill="1" applyBorder="1" applyAlignment="1">
      <alignment vertical="center"/>
    </xf>
    <xf numFmtId="169" fontId="17" fillId="20" borderId="63" xfId="31" applyNumberFormat="1" applyFont="1" applyFill="1" applyBorder="1" applyAlignment="1">
      <alignment vertical="center"/>
    </xf>
    <xf numFmtId="169" fontId="17" fillId="20" borderId="59" xfId="31" applyNumberFormat="1" applyFont="1" applyFill="1" applyBorder="1" applyAlignment="1">
      <alignment vertical="center"/>
    </xf>
    <xf numFmtId="169" fontId="17" fillId="20" borderId="90" xfId="31" applyNumberFormat="1" applyFont="1" applyFill="1" applyBorder="1" applyAlignment="1">
      <alignment vertical="center"/>
    </xf>
    <xf numFmtId="169" fontId="17" fillId="20" borderId="91" xfId="31" applyNumberFormat="1" applyFont="1" applyFill="1" applyBorder="1" applyAlignment="1">
      <alignment vertical="center"/>
    </xf>
    <xf numFmtId="169" fontId="17" fillId="20" borderId="92" xfId="31" applyNumberFormat="1" applyFont="1" applyFill="1" applyBorder="1" applyAlignment="1">
      <alignment vertical="center"/>
    </xf>
    <xf numFmtId="169" fontId="17" fillId="20" borderId="46" xfId="31" applyNumberFormat="1" applyFont="1" applyFill="1" applyBorder="1" applyAlignment="1">
      <alignment vertical="center"/>
    </xf>
    <xf numFmtId="169" fontId="17" fillId="20" borderId="93" xfId="31" applyNumberFormat="1" applyFont="1" applyFill="1" applyBorder="1" applyAlignment="1">
      <alignment vertical="center"/>
    </xf>
    <xf numFmtId="169" fontId="17" fillId="20" borderId="94" xfId="31" applyNumberFormat="1" applyFont="1" applyFill="1" applyBorder="1" applyAlignment="1">
      <alignment vertical="center"/>
    </xf>
    <xf numFmtId="169" fontId="17" fillId="20" borderId="95" xfId="31" applyNumberFormat="1" applyFont="1" applyFill="1" applyBorder="1" applyAlignment="1">
      <alignment vertical="center"/>
    </xf>
    <xf numFmtId="169" fontId="17" fillId="20" borderId="96" xfId="31" applyNumberFormat="1" applyFont="1" applyFill="1" applyBorder="1" applyAlignment="1">
      <alignment vertical="center"/>
    </xf>
    <xf numFmtId="169" fontId="17" fillId="20" borderId="97" xfId="31" applyNumberFormat="1" applyFont="1" applyFill="1" applyBorder="1" applyAlignment="1">
      <alignment vertical="center"/>
    </xf>
    <xf numFmtId="169" fontId="17" fillId="20" borderId="98" xfId="31" applyNumberFormat="1" applyFont="1" applyFill="1" applyBorder="1" applyAlignment="1">
      <alignment vertical="center"/>
    </xf>
    <xf numFmtId="169" fontId="18" fillId="21" borderId="56" xfId="31" applyNumberFormat="1" applyFont="1" applyFill="1" applyBorder="1" applyAlignment="1">
      <alignment horizontal="right" vertical="center"/>
    </xf>
    <xf numFmtId="169" fontId="18" fillId="21" borderId="99" xfId="31" applyNumberFormat="1" applyFont="1" applyFill="1" applyBorder="1" applyAlignment="1">
      <alignment horizontal="right" vertical="center"/>
    </xf>
    <xf numFmtId="169" fontId="18" fillId="21" borderId="100" xfId="31" applyNumberFormat="1" applyFont="1" applyFill="1" applyBorder="1" applyAlignment="1">
      <alignment horizontal="right" vertical="center"/>
    </xf>
    <xf numFmtId="169" fontId="18" fillId="21" borderId="25" xfId="31" applyNumberFormat="1" applyFont="1" applyFill="1" applyBorder="1" applyAlignment="1">
      <alignment horizontal="right" vertical="center"/>
    </xf>
    <xf numFmtId="169" fontId="18" fillId="21" borderId="14" xfId="31" applyNumberFormat="1" applyFont="1" applyFill="1" applyBorder="1" applyAlignment="1">
      <alignment horizontal="right" vertical="center"/>
    </xf>
    <xf numFmtId="169" fontId="18" fillId="21" borderId="101" xfId="31" applyNumberFormat="1" applyFont="1" applyFill="1" applyBorder="1" applyAlignment="1">
      <alignment horizontal="right" vertical="center"/>
    </xf>
    <xf numFmtId="169" fontId="18" fillId="21" borderId="58" xfId="31" applyNumberFormat="1" applyFont="1" applyFill="1" applyBorder="1" applyAlignment="1">
      <alignment horizontal="right" vertical="center"/>
    </xf>
    <xf numFmtId="0" fontId="16" fillId="20" borderId="0" xfId="15" applyFont="1" applyFill="1" applyAlignment="1">
      <alignment vertical="center"/>
    </xf>
    <xf numFmtId="169" fontId="17" fillId="20" borderId="102" xfId="31" applyNumberFormat="1" applyFont="1" applyFill="1" applyBorder="1" applyAlignment="1">
      <alignment vertical="center"/>
    </xf>
    <xf numFmtId="169" fontId="17" fillId="20" borderId="89" xfId="31" applyNumberFormat="1" applyFont="1" applyFill="1" applyBorder="1" applyAlignment="1">
      <alignment vertical="center"/>
    </xf>
    <xf numFmtId="169" fontId="17" fillId="20" borderId="62" xfId="31" applyNumberFormat="1" applyFont="1" applyFill="1" applyBorder="1" applyAlignment="1">
      <alignment vertical="center"/>
    </xf>
    <xf numFmtId="169" fontId="17" fillId="20" borderId="103" xfId="31" applyNumberFormat="1" applyFont="1" applyFill="1" applyBorder="1" applyAlignment="1">
      <alignment vertical="center"/>
    </xf>
    <xf numFmtId="169" fontId="18" fillId="21" borderId="70" xfId="31" applyNumberFormat="1" applyFont="1" applyFill="1" applyBorder="1" applyAlignment="1">
      <alignment horizontal="right" vertical="center"/>
    </xf>
    <xf numFmtId="0" fontId="18" fillId="23" borderId="10" xfId="15" applyFont="1" applyFill="1" applyBorder="1" applyAlignment="1">
      <alignment horizontal="left" vertical="center"/>
    </xf>
    <xf numFmtId="169" fontId="17" fillId="20" borderId="81" xfId="31" applyNumberFormat="1" applyFont="1" applyFill="1" applyBorder="1" applyAlignment="1">
      <alignment vertical="center"/>
    </xf>
    <xf numFmtId="169" fontId="17" fillId="20" borderId="113" xfId="31" applyNumberFormat="1" applyFont="1" applyFill="1" applyBorder="1" applyAlignment="1">
      <alignment vertical="center"/>
    </xf>
    <xf numFmtId="169" fontId="17" fillId="20" borderId="115" xfId="31" applyNumberFormat="1" applyFont="1" applyFill="1" applyBorder="1" applyAlignment="1">
      <alignment vertical="center"/>
    </xf>
    <xf numFmtId="169" fontId="17" fillId="20" borderId="107" xfId="31" applyNumberFormat="1" applyFont="1" applyFill="1" applyBorder="1" applyAlignment="1">
      <alignment vertical="center"/>
    </xf>
    <xf numFmtId="169" fontId="17" fillId="20" borderId="83" xfId="31" applyNumberFormat="1" applyFont="1" applyFill="1" applyBorder="1" applyAlignment="1">
      <alignment vertical="center"/>
    </xf>
    <xf numFmtId="169" fontId="17" fillId="20" borderId="114" xfId="31" applyNumberFormat="1" applyFont="1" applyFill="1" applyBorder="1" applyAlignment="1">
      <alignment vertical="center"/>
    </xf>
    <xf numFmtId="169" fontId="17" fillId="20" borderId="116" xfId="31" applyNumberFormat="1" applyFont="1" applyFill="1" applyBorder="1" applyAlignment="1">
      <alignment vertical="center"/>
    </xf>
    <xf numFmtId="169" fontId="18" fillId="21" borderId="15" xfId="31" applyNumberFormat="1" applyFont="1" applyFill="1" applyBorder="1" applyAlignment="1">
      <alignment horizontal="right" vertical="center"/>
    </xf>
    <xf numFmtId="0" fontId="65" fillId="19" borderId="8" xfId="31" applyFont="1" applyFill="1" applyBorder="1" applyAlignment="1">
      <alignment horizontal="center" vertical="center" wrapText="1"/>
    </xf>
    <xf numFmtId="0" fontId="65" fillId="19" borderId="9" xfId="31" applyFont="1" applyFill="1" applyBorder="1" applyAlignment="1">
      <alignment horizontal="center" vertical="center" wrapText="1"/>
    </xf>
    <xf numFmtId="0" fontId="65" fillId="22" borderId="24" xfId="15" applyFont="1" applyFill="1" applyBorder="1" applyAlignment="1">
      <alignment horizontal="center" vertical="center"/>
    </xf>
    <xf numFmtId="0" fontId="65" fillId="22" borderId="19" xfId="15" applyFont="1" applyFill="1" applyBorder="1" applyAlignment="1">
      <alignment horizontal="center" vertical="center"/>
    </xf>
    <xf numFmtId="165" fontId="17" fillId="21" borderId="9" xfId="31" applyNumberFormat="1" applyFont="1" applyFill="1" applyBorder="1" applyAlignment="1">
      <alignment vertical="center"/>
    </xf>
    <xf numFmtId="0" fontId="17" fillId="21" borderId="8" xfId="31" applyFont="1" applyFill="1" applyBorder="1" applyAlignment="1">
      <alignment horizontal="center" vertical="center"/>
    </xf>
    <xf numFmtId="169" fontId="17" fillId="21" borderId="71" xfId="50" applyNumberFormat="1" applyFont="1" applyFill="1" applyBorder="1" applyAlignment="1">
      <alignment horizontal="right" vertical="center"/>
    </xf>
    <xf numFmtId="169" fontId="17" fillId="21" borderId="72" xfId="50" applyNumberFormat="1" applyFont="1" applyFill="1" applyBorder="1" applyAlignment="1">
      <alignment horizontal="right" vertical="center"/>
    </xf>
    <xf numFmtId="169" fontId="17" fillId="21" borderId="8" xfId="50" applyNumberFormat="1" applyFont="1" applyFill="1" applyBorder="1" applyAlignment="1">
      <alignment horizontal="right" vertical="center"/>
    </xf>
    <xf numFmtId="169" fontId="17" fillId="21" borderId="19" xfId="50" applyNumberFormat="1" applyFont="1" applyFill="1" applyBorder="1" applyAlignment="1">
      <alignment horizontal="right" vertical="center"/>
    </xf>
    <xf numFmtId="165" fontId="17" fillId="20" borderId="11" xfId="31" applyNumberFormat="1" applyFont="1" applyFill="1" applyBorder="1" applyAlignment="1">
      <alignment vertical="center"/>
    </xf>
    <xf numFmtId="0" fontId="17" fillId="20" borderId="16" xfId="31" applyFont="1" applyFill="1" applyBorder="1" applyAlignment="1">
      <alignment horizontal="center" vertical="center"/>
    </xf>
    <xf numFmtId="169" fontId="17" fillId="20" borderId="66" xfId="50" applyNumberFormat="1" applyFont="1" applyFill="1" applyBorder="1" applyAlignment="1">
      <alignment horizontal="right" vertical="center"/>
    </xf>
    <xf numFmtId="169" fontId="17" fillId="20" borderId="73" xfId="50" applyNumberFormat="1" applyFont="1" applyFill="1" applyBorder="1" applyAlignment="1">
      <alignment horizontal="right" vertical="center"/>
    </xf>
    <xf numFmtId="169" fontId="17" fillId="20" borderId="16" xfId="50" applyNumberFormat="1" applyFont="1" applyFill="1" applyBorder="1" applyAlignment="1">
      <alignment horizontal="right" vertical="center"/>
    </xf>
    <xf numFmtId="169" fontId="17" fillId="20" borderId="21" xfId="50" applyNumberFormat="1" applyFont="1" applyFill="1" applyBorder="1" applyAlignment="1">
      <alignment horizontal="right" vertical="center"/>
    </xf>
    <xf numFmtId="0" fontId="0" fillId="20" borderId="0" xfId="0" applyFill="1" applyAlignment="1">
      <alignment vertical="center"/>
    </xf>
    <xf numFmtId="0" fontId="65" fillId="22" borderId="23" xfId="15" applyFont="1" applyFill="1" applyBorder="1" applyAlignment="1">
      <alignment horizontal="center" vertical="center"/>
    </xf>
    <xf numFmtId="0" fontId="65" fillId="22" borderId="20" xfId="15" applyFont="1" applyFill="1" applyBorder="1" applyAlignment="1">
      <alignment horizontal="center" vertical="center" wrapText="1"/>
    </xf>
    <xf numFmtId="165" fontId="17" fillId="21" borderId="38" xfId="31" applyNumberFormat="1" applyFont="1" applyFill="1" applyBorder="1" applyAlignment="1">
      <alignment vertical="center"/>
    </xf>
    <xf numFmtId="169" fontId="17" fillId="21" borderId="74" xfId="50" applyNumberFormat="1" applyFont="1" applyFill="1" applyBorder="1" applyAlignment="1">
      <alignment horizontal="right" vertical="center"/>
    </xf>
    <xf numFmtId="169" fontId="17" fillId="21" borderId="18" xfId="50" applyNumberFormat="1" applyFont="1" applyFill="1" applyBorder="1" applyAlignment="1">
      <alignment horizontal="right" vertical="center"/>
    </xf>
    <xf numFmtId="165" fontId="17" fillId="20" borderId="39" xfId="31" applyNumberFormat="1" applyFont="1" applyFill="1" applyBorder="1" applyAlignment="1">
      <alignment vertical="center"/>
    </xf>
    <xf numFmtId="169" fontId="17" fillId="20" borderId="65" xfId="50" applyNumberFormat="1" applyFont="1" applyFill="1" applyBorder="1" applyAlignment="1">
      <alignment horizontal="right" vertical="center"/>
    </xf>
    <xf numFmtId="169" fontId="17" fillId="20" borderId="20" xfId="50" applyNumberFormat="1" applyFont="1" applyFill="1" applyBorder="1" applyAlignment="1">
      <alignment horizontal="right" vertical="center"/>
    </xf>
    <xf numFmtId="169" fontId="17" fillId="20" borderId="76" xfId="50" applyNumberFormat="1" applyFont="1" applyFill="1" applyBorder="1" applyAlignment="1">
      <alignment horizontal="right" vertical="center"/>
    </xf>
    <xf numFmtId="169" fontId="17" fillId="20" borderId="77" xfId="50" applyNumberFormat="1" applyFont="1" applyFill="1" applyBorder="1" applyAlignment="1">
      <alignment horizontal="right" vertical="center"/>
    </xf>
    <xf numFmtId="169" fontId="17" fillId="20" borderId="68" xfId="50" applyNumberFormat="1" applyFont="1" applyFill="1" applyBorder="1" applyAlignment="1">
      <alignment horizontal="right" vertical="center"/>
    </xf>
    <xf numFmtId="169" fontId="17" fillId="20" borderId="11" xfId="50" applyNumberFormat="1" applyFont="1" applyFill="1" applyBorder="1" applyAlignment="1">
      <alignment horizontal="right" vertical="center"/>
    </xf>
    <xf numFmtId="3" fontId="59" fillId="20" borderId="0" xfId="55" applyNumberFormat="1" applyFont="1" applyFill="1" applyAlignment="1">
      <alignment vertical="center"/>
    </xf>
    <xf numFmtId="0" fontId="65" fillId="22" borderId="13" xfId="15" applyFont="1" applyFill="1" applyBorder="1" applyAlignment="1">
      <alignment horizontal="center" vertical="center" wrapText="1"/>
    </xf>
    <xf numFmtId="0" fontId="65" fillId="22" borderId="14" xfId="15" applyFont="1" applyFill="1" applyBorder="1" applyAlignment="1">
      <alignment horizontal="center" vertical="center"/>
    </xf>
    <xf numFmtId="169" fontId="17" fillId="20" borderId="123" xfId="31" applyNumberFormat="1" applyFont="1" applyFill="1" applyBorder="1" applyAlignment="1">
      <alignment vertical="center"/>
    </xf>
    <xf numFmtId="169" fontId="17" fillId="20" borderId="124" xfId="31" applyNumberFormat="1" applyFont="1" applyFill="1" applyBorder="1" applyAlignment="1">
      <alignment vertical="center"/>
    </xf>
    <xf numFmtId="169" fontId="17" fillId="20" borderId="125" xfId="31" applyNumberFormat="1" applyFont="1" applyFill="1" applyBorder="1" applyAlignment="1">
      <alignment vertical="center"/>
    </xf>
    <xf numFmtId="169" fontId="17" fillId="20" borderId="80" xfId="31" applyNumberFormat="1" applyFont="1" applyFill="1" applyBorder="1" applyAlignment="1">
      <alignment vertical="center"/>
    </xf>
    <xf numFmtId="169" fontId="17" fillId="20" borderId="139" xfId="31" applyNumberFormat="1" applyFont="1" applyFill="1" applyBorder="1" applyAlignment="1">
      <alignment vertical="center"/>
    </xf>
    <xf numFmtId="169" fontId="17" fillId="20" borderId="126" xfId="31" applyNumberFormat="1" applyFont="1" applyFill="1" applyBorder="1" applyAlignment="1">
      <alignment vertical="center"/>
    </xf>
    <xf numFmtId="169" fontId="17" fillId="20" borderId="128" xfId="31" applyNumberFormat="1" applyFont="1" applyFill="1" applyBorder="1" applyAlignment="1">
      <alignment vertical="center"/>
    </xf>
    <xf numFmtId="169" fontId="17" fillId="20" borderId="127" xfId="31" applyNumberFormat="1" applyFont="1" applyFill="1" applyBorder="1" applyAlignment="1">
      <alignment vertical="center"/>
    </xf>
    <xf numFmtId="169" fontId="17" fillId="20" borderId="130" xfId="31" applyNumberFormat="1" applyFont="1" applyFill="1" applyBorder="1" applyAlignment="1">
      <alignment vertical="center"/>
    </xf>
    <xf numFmtId="169" fontId="17" fillId="20" borderId="141" xfId="31" applyNumberFormat="1" applyFont="1" applyFill="1" applyBorder="1" applyAlignment="1">
      <alignment vertical="center"/>
    </xf>
    <xf numFmtId="169" fontId="17" fillId="20" borderId="131" xfId="31" applyNumberFormat="1" applyFont="1" applyFill="1" applyBorder="1" applyAlignment="1">
      <alignment vertical="center"/>
    </xf>
    <xf numFmtId="169" fontId="18" fillId="21" borderId="129" xfId="31" applyNumberFormat="1" applyFont="1" applyFill="1" applyBorder="1" applyAlignment="1">
      <alignment horizontal="right" vertical="center"/>
    </xf>
    <xf numFmtId="165" fontId="17" fillId="20" borderId="8" xfId="0" applyNumberFormat="1" applyFont="1" applyFill="1" applyBorder="1" applyAlignment="1">
      <alignment vertical="center"/>
    </xf>
    <xf numFmtId="169" fontId="17" fillId="20" borderId="134" xfId="31" applyNumberFormat="1" applyFont="1" applyFill="1" applyBorder="1" applyAlignment="1">
      <alignment horizontal="right" vertical="center"/>
    </xf>
    <xf numFmtId="169" fontId="17" fillId="20" borderId="135" xfId="31" applyNumberFormat="1" applyFont="1" applyFill="1" applyBorder="1" applyAlignment="1">
      <alignment horizontal="right" vertical="center"/>
    </xf>
    <xf numFmtId="169" fontId="17" fillId="20" borderId="136" xfId="31" applyNumberFormat="1" applyFont="1" applyFill="1" applyBorder="1" applyAlignment="1">
      <alignment horizontal="right" vertical="center"/>
    </xf>
    <xf numFmtId="169" fontId="17" fillId="20" borderId="142" xfId="31" applyNumberFormat="1" applyFont="1" applyFill="1" applyBorder="1" applyAlignment="1">
      <alignment horizontal="right" vertical="center"/>
    </xf>
    <xf numFmtId="169" fontId="17" fillId="20" borderId="140" xfId="31" applyNumberFormat="1" applyFont="1" applyFill="1" applyBorder="1" applyAlignment="1">
      <alignment horizontal="right" vertical="center"/>
    </xf>
    <xf numFmtId="169" fontId="17" fillId="20" borderId="137" xfId="31" applyNumberFormat="1" applyFont="1" applyFill="1" applyBorder="1" applyAlignment="1">
      <alignment horizontal="right" vertical="center"/>
    </xf>
    <xf numFmtId="169" fontId="17" fillId="20" borderId="138" xfId="31" applyNumberFormat="1" applyFont="1" applyFill="1" applyBorder="1" applyAlignment="1">
      <alignment horizontal="right" vertical="center"/>
    </xf>
    <xf numFmtId="165" fontId="17" fillId="20" borderId="132" xfId="0" applyNumberFormat="1" applyFont="1" applyFill="1" applyBorder="1" applyAlignment="1">
      <alignment vertical="center"/>
    </xf>
    <xf numFmtId="169" fontId="17" fillId="20" borderId="65" xfId="31" applyNumberFormat="1" applyFont="1" applyFill="1" applyBorder="1" applyAlignment="1">
      <alignment horizontal="right" vertical="center"/>
    </xf>
    <xf numFmtId="169" fontId="17" fillId="20" borderId="20" xfId="31" applyNumberFormat="1" applyFont="1" applyFill="1" applyBorder="1" applyAlignment="1">
      <alignment horizontal="right" vertical="center"/>
    </xf>
    <xf numFmtId="169" fontId="17" fillId="20" borderId="73" xfId="31" applyNumberFormat="1" applyFont="1" applyFill="1" applyBorder="1" applyAlignment="1">
      <alignment horizontal="right" vertical="center"/>
    </xf>
    <xf numFmtId="169" fontId="17" fillId="20" borderId="69" xfId="31" applyNumberFormat="1" applyFont="1" applyFill="1" applyBorder="1" applyAlignment="1">
      <alignment horizontal="right" vertical="center"/>
    </xf>
    <xf numFmtId="169" fontId="17" fillId="20" borderId="68" xfId="31" applyNumberFormat="1" applyFont="1" applyFill="1" applyBorder="1" applyAlignment="1">
      <alignment horizontal="right" vertical="center"/>
    </xf>
    <xf numFmtId="169" fontId="17" fillId="20" borderId="133" xfId="31" applyNumberFormat="1" applyFont="1" applyFill="1" applyBorder="1" applyAlignment="1">
      <alignment horizontal="right" vertical="center"/>
    </xf>
    <xf numFmtId="169" fontId="17" fillId="20" borderId="21" xfId="31" applyNumberFormat="1" applyFont="1" applyFill="1" applyBorder="1" applyAlignment="1">
      <alignment horizontal="right" vertical="center"/>
    </xf>
    <xf numFmtId="0" fontId="65" fillId="22" borderId="14" xfId="55" applyFont="1" applyFill="1" applyBorder="1" applyAlignment="1">
      <alignment horizontal="center" vertical="center" wrapText="1"/>
    </xf>
    <xf numFmtId="0" fontId="17" fillId="20" borderId="40" xfId="48" applyFont="1" applyFill="1" applyBorder="1" applyAlignment="1">
      <alignment horizontal="left" vertical="center" indent="1"/>
    </xf>
    <xf numFmtId="169" fontId="17" fillId="20" borderId="59" xfId="48" applyNumberFormat="1" applyFont="1" applyFill="1" applyBorder="1" applyAlignment="1">
      <alignment horizontal="right" vertical="center"/>
    </xf>
    <xf numFmtId="169" fontId="17" fillId="20" borderId="60" xfId="48" applyNumberFormat="1" applyFont="1" applyFill="1" applyBorder="1" applyAlignment="1">
      <alignment horizontal="right" vertical="center"/>
    </xf>
    <xf numFmtId="169" fontId="17" fillId="20" borderId="78" xfId="48" applyNumberFormat="1" applyFont="1" applyFill="1" applyBorder="1" applyAlignment="1">
      <alignment horizontal="right" vertical="center"/>
    </xf>
    <xf numFmtId="169" fontId="17" fillId="20" borderId="79" xfId="48" applyNumberFormat="1" applyFont="1" applyFill="1" applyBorder="1" applyAlignment="1">
      <alignment horizontal="right" vertical="center"/>
    </xf>
    <xf numFmtId="169" fontId="17" fillId="20" borderId="80" xfId="48" applyNumberFormat="1" applyFont="1" applyFill="1" applyBorder="1" applyAlignment="1">
      <alignment horizontal="right" vertical="center"/>
    </xf>
    <xf numFmtId="169" fontId="17" fillId="20" borderId="63" xfId="48" applyNumberFormat="1" applyFont="1" applyFill="1" applyBorder="1" applyAlignment="1">
      <alignment horizontal="right" vertical="center"/>
    </xf>
    <xf numFmtId="0" fontId="18" fillId="21" borderId="13" xfId="48" applyFont="1" applyFill="1" applyBorder="1" applyAlignment="1">
      <alignment horizontal="left" vertical="center"/>
    </xf>
    <xf numFmtId="169" fontId="18" fillId="21" borderId="56" xfId="48" applyNumberFormat="1" applyFont="1" applyFill="1" applyBorder="1" applyAlignment="1">
      <alignment vertical="center"/>
    </xf>
    <xf numFmtId="169" fontId="18" fillId="21" borderId="57" xfId="48" applyNumberFormat="1" applyFont="1" applyFill="1" applyBorder="1" applyAlignment="1">
      <alignment vertical="center"/>
    </xf>
    <xf numFmtId="169" fontId="18" fillId="21" borderId="58" xfId="48" applyNumberFormat="1" applyFont="1" applyFill="1" applyBorder="1" applyAlignment="1">
      <alignment vertical="center"/>
    </xf>
    <xf numFmtId="0" fontId="17" fillId="20" borderId="40" xfId="48" applyFont="1" applyFill="1" applyBorder="1" applyAlignment="1">
      <alignment horizontal="left" vertical="center"/>
    </xf>
    <xf numFmtId="169" fontId="17" fillId="20" borderId="40" xfId="48" applyNumberFormat="1" applyFont="1" applyFill="1" applyBorder="1" applyAlignment="1">
      <alignment horizontal="right" vertical="center"/>
    </xf>
    <xf numFmtId="169" fontId="17" fillId="20" borderId="112" xfId="48" applyNumberFormat="1" applyFont="1" applyFill="1" applyBorder="1" applyAlignment="1">
      <alignment horizontal="right" vertical="center"/>
    </xf>
    <xf numFmtId="0" fontId="20" fillId="20" borderId="0" xfId="55" applyFont="1" applyFill="1" applyAlignment="1">
      <alignment vertical="center"/>
    </xf>
    <xf numFmtId="3" fontId="20" fillId="20" borderId="0" xfId="55" applyNumberFormat="1" applyFont="1" applyFill="1" applyAlignment="1">
      <alignment vertical="center"/>
    </xf>
    <xf numFmtId="0" fontId="71" fillId="20" borderId="0" xfId="55" applyFont="1" applyFill="1" applyAlignment="1">
      <alignment vertical="center"/>
    </xf>
    <xf numFmtId="3" fontId="71" fillId="20" borderId="0" xfId="55" applyNumberFormat="1" applyFont="1" applyFill="1" applyAlignment="1">
      <alignment vertical="center"/>
    </xf>
    <xf numFmtId="169" fontId="59" fillId="20" borderId="0" xfId="55" applyNumberFormat="1" applyFont="1" applyFill="1" applyAlignment="1">
      <alignment vertical="center"/>
    </xf>
    <xf numFmtId="3" fontId="0" fillId="20" borderId="0" xfId="55" applyNumberFormat="1" applyFont="1" applyFill="1" applyAlignment="1">
      <alignment vertical="center"/>
    </xf>
    <xf numFmtId="0" fontId="65" fillId="22" borderId="24" xfId="15" applyFont="1" applyFill="1" applyBorder="1" applyAlignment="1">
      <alignment horizontal="center" vertical="center" wrapText="1"/>
    </xf>
    <xf numFmtId="0" fontId="65" fillId="22" borderId="122" xfId="15" applyFont="1" applyFill="1" applyBorder="1" applyAlignment="1">
      <alignment horizontal="center" vertical="center" wrapText="1"/>
    </xf>
    <xf numFmtId="0" fontId="65" fillId="22" borderId="19" xfId="15" applyFont="1" applyFill="1" applyBorder="1" applyAlignment="1">
      <alignment horizontal="center" vertical="center" wrapText="1"/>
    </xf>
    <xf numFmtId="169" fontId="17" fillId="21" borderId="119" xfId="50" applyNumberFormat="1" applyFont="1" applyFill="1" applyBorder="1" applyAlignment="1">
      <alignment horizontal="right" vertical="center"/>
    </xf>
    <xf numFmtId="169" fontId="17" fillId="21" borderId="121" xfId="50" applyNumberFormat="1" applyFont="1" applyFill="1" applyBorder="1" applyAlignment="1">
      <alignment horizontal="right" vertical="center"/>
    </xf>
    <xf numFmtId="169" fontId="17" fillId="21" borderId="117" xfId="50" applyNumberFormat="1" applyFont="1" applyFill="1" applyBorder="1" applyAlignment="1">
      <alignment horizontal="right" vertical="center"/>
    </xf>
    <xf numFmtId="169" fontId="17" fillId="20" borderId="111" xfId="50" applyNumberFormat="1" applyFont="1" applyFill="1" applyBorder="1" applyAlignment="1">
      <alignment horizontal="right" vertical="center"/>
    </xf>
    <xf numFmtId="169" fontId="17" fillId="20" borderId="69" xfId="50" applyNumberFormat="1" applyFont="1" applyFill="1" applyBorder="1" applyAlignment="1">
      <alignment horizontal="right" vertical="center"/>
    </xf>
    <xf numFmtId="169" fontId="17" fillId="21" borderId="120" xfId="50" applyNumberFormat="1" applyFont="1" applyFill="1" applyBorder="1" applyAlignment="1">
      <alignment horizontal="right" vertical="center"/>
    </xf>
    <xf numFmtId="0" fontId="59" fillId="20" borderId="0" xfId="0" applyFont="1" applyFill="1" applyAlignment="1">
      <alignment vertical="center"/>
    </xf>
    <xf numFmtId="0" fontId="65" fillId="22" borderId="118" xfId="15" applyFont="1" applyFill="1" applyBorder="1" applyAlignment="1">
      <alignment horizontal="center" vertical="center"/>
    </xf>
    <xf numFmtId="0" fontId="65" fillId="19" borderId="16" xfId="48" applyFont="1" applyFill="1" applyBorder="1" applyAlignment="1">
      <alignment horizontal="center" vertical="center"/>
    </xf>
    <xf numFmtId="0" fontId="65" fillId="19" borderId="16" xfId="48" applyFont="1" applyFill="1" applyBorder="1" applyAlignment="1">
      <alignment horizontal="center" vertical="center" wrapText="1"/>
    </xf>
    <xf numFmtId="0" fontId="65" fillId="19" borderId="21" xfId="48" applyFont="1" applyFill="1" applyBorder="1" applyAlignment="1">
      <alignment horizontal="center" vertical="center" wrapText="1"/>
    </xf>
    <xf numFmtId="169" fontId="17" fillId="20" borderId="61" xfId="48" applyNumberFormat="1" applyFont="1" applyFill="1" applyBorder="1" applyAlignment="1">
      <alignment horizontal="right" vertical="center"/>
    </xf>
    <xf numFmtId="169" fontId="17" fillId="20" borderId="62" xfId="48" applyNumberFormat="1" applyFont="1" applyFill="1" applyBorder="1" applyAlignment="1">
      <alignment horizontal="right" vertical="center"/>
    </xf>
    <xf numFmtId="169" fontId="17" fillId="20" borderId="104" xfId="48" applyNumberFormat="1" applyFont="1" applyFill="1" applyBorder="1" applyAlignment="1">
      <alignment horizontal="right" vertical="center"/>
    </xf>
    <xf numFmtId="169" fontId="17" fillId="20" borderId="107" xfId="48" applyNumberFormat="1" applyFont="1" applyFill="1" applyBorder="1" applyAlignment="1">
      <alignment horizontal="right" vertical="center"/>
    </xf>
    <xf numFmtId="169" fontId="17" fillId="20" borderId="143" xfId="48" applyNumberFormat="1" applyFont="1" applyFill="1" applyBorder="1" applyAlignment="1">
      <alignment horizontal="right" vertical="center"/>
    </xf>
    <xf numFmtId="169" fontId="17" fillId="20" borderId="106" xfId="48" applyNumberFormat="1" applyFont="1" applyFill="1" applyBorder="1" applyAlignment="1">
      <alignment horizontal="right" vertical="center"/>
    </xf>
    <xf numFmtId="0" fontId="17" fillId="20" borderId="82" xfId="48" applyFont="1" applyFill="1" applyBorder="1" applyAlignment="1">
      <alignment horizontal="left" vertical="center" indent="1"/>
    </xf>
    <xf numFmtId="169" fontId="17" fillId="20" borderId="64" xfId="48" applyNumberFormat="1" applyFont="1" applyFill="1" applyBorder="1" applyAlignment="1">
      <alignment horizontal="right" vertical="center"/>
    </xf>
    <xf numFmtId="169" fontId="17" fillId="20" borderId="60" xfId="48" applyNumberFormat="1" applyFont="1" applyFill="1" applyBorder="1" applyAlignment="1">
      <alignment vertical="center"/>
    </xf>
    <xf numFmtId="169" fontId="17" fillId="20" borderId="108" xfId="48" applyNumberFormat="1" applyFont="1" applyFill="1" applyBorder="1" applyAlignment="1">
      <alignment vertical="center"/>
    </xf>
    <xf numFmtId="169" fontId="17" fillId="20" borderId="144" xfId="48" applyNumberFormat="1" applyFont="1" applyFill="1" applyBorder="1" applyAlignment="1">
      <alignment horizontal="right" vertical="center"/>
    </xf>
    <xf numFmtId="169" fontId="17" fillId="20" borderId="83" xfId="48" applyNumberFormat="1" applyFont="1" applyFill="1" applyBorder="1" applyAlignment="1">
      <alignment horizontal="right" vertical="center"/>
    </xf>
    <xf numFmtId="169" fontId="17" fillId="20" borderId="145" xfId="48" applyNumberFormat="1" applyFont="1" applyFill="1" applyBorder="1" applyAlignment="1">
      <alignment horizontal="right" vertical="center"/>
    </xf>
    <xf numFmtId="169" fontId="17" fillId="20" borderId="127" xfId="48" applyNumberFormat="1" applyFont="1" applyFill="1" applyBorder="1" applyAlignment="1">
      <alignment horizontal="right" vertical="center"/>
    </xf>
    <xf numFmtId="169" fontId="17" fillId="20" borderId="146" xfId="48" applyNumberFormat="1" applyFont="1" applyFill="1" applyBorder="1" applyAlignment="1">
      <alignment horizontal="right" vertical="center"/>
    </xf>
    <xf numFmtId="169" fontId="17" fillId="20" borderId="108" xfId="48" applyNumberFormat="1" applyFont="1" applyFill="1" applyBorder="1" applyAlignment="1">
      <alignment horizontal="right" vertical="center"/>
    </xf>
    <xf numFmtId="0" fontId="39" fillId="20" borderId="0" xfId="49" applyFont="1" applyFill="1" applyAlignment="1">
      <alignment vertical="center"/>
    </xf>
    <xf numFmtId="0" fontId="40" fillId="20" borderId="0" xfId="49" applyFont="1" applyFill="1" applyAlignment="1">
      <alignment vertical="center" wrapText="1"/>
    </xf>
    <xf numFmtId="0" fontId="59" fillId="20" borderId="0" xfId="25" applyFont="1" applyFill="1" applyBorder="1" applyAlignment="1" applyProtection="1">
      <alignment horizontal="left"/>
    </xf>
    <xf numFmtId="0" fontId="72" fillId="20" borderId="0" xfId="49" applyFont="1" applyFill="1" applyAlignment="1">
      <alignment vertical="center"/>
    </xf>
    <xf numFmtId="0" fontId="73" fillId="20" borderId="0" xfId="49" applyFont="1" applyFill="1" applyAlignment="1">
      <alignment vertical="center" wrapText="1"/>
    </xf>
    <xf numFmtId="0" fontId="59" fillId="20" borderId="0" xfId="0" applyFont="1" applyFill="1"/>
    <xf numFmtId="0" fontId="19" fillId="20" borderId="0" xfId="48" applyFont="1" applyFill="1"/>
    <xf numFmtId="0" fontId="21" fillId="20" borderId="0" xfId="56" applyFont="1" applyFill="1"/>
    <xf numFmtId="0" fontId="47" fillId="20" borderId="0" xfId="48" applyFont="1" applyFill="1"/>
    <xf numFmtId="0" fontId="17" fillId="20" borderId="46" xfId="48" applyFont="1" applyFill="1" applyBorder="1" applyAlignment="1">
      <alignment horizontal="left" vertical="center" indent="1"/>
    </xf>
    <xf numFmtId="169" fontId="17" fillId="20" borderId="110" xfId="48" applyNumberFormat="1" applyFont="1" applyFill="1" applyBorder="1" applyAlignment="1">
      <alignment horizontal="right" vertical="center"/>
    </xf>
    <xf numFmtId="169" fontId="17" fillId="20" borderId="92" xfId="48" applyNumberFormat="1" applyFont="1" applyFill="1" applyBorder="1" applyAlignment="1">
      <alignment horizontal="right" vertical="center"/>
    </xf>
    <xf numFmtId="169" fontId="17" fillId="20" borderId="149" xfId="48" applyNumberFormat="1" applyFont="1" applyFill="1" applyBorder="1" applyAlignment="1">
      <alignment horizontal="right" vertical="center"/>
    </xf>
    <xf numFmtId="169" fontId="18" fillId="16" borderId="158" xfId="48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169" fontId="59" fillId="20" borderId="0" xfId="15" applyNumberFormat="1" applyFont="1" applyFill="1" applyAlignment="1">
      <alignment vertical="center"/>
    </xf>
    <xf numFmtId="165" fontId="17" fillId="0" borderId="46" xfId="0" applyNumberFormat="1" applyFont="1" applyBorder="1" applyAlignment="1">
      <alignment vertical="center"/>
    </xf>
    <xf numFmtId="169" fontId="17" fillId="0" borderId="59" xfId="31" applyNumberFormat="1" applyFont="1" applyBorder="1" applyAlignment="1">
      <alignment vertical="center"/>
    </xf>
    <xf numFmtId="169" fontId="17" fillId="0" borderId="90" xfId="31" applyNumberFormat="1" applyFont="1" applyBorder="1" applyAlignment="1">
      <alignment vertical="center"/>
    </xf>
    <xf numFmtId="169" fontId="17" fillId="0" borderId="91" xfId="31" applyNumberFormat="1" applyFont="1" applyBorder="1" applyAlignment="1">
      <alignment vertical="center"/>
    </xf>
    <xf numFmtId="169" fontId="17" fillId="0" borderId="92" xfId="31" applyNumberFormat="1" applyFont="1" applyBorder="1" applyAlignment="1">
      <alignment vertical="center"/>
    </xf>
    <xf numFmtId="169" fontId="17" fillId="0" borderId="46" xfId="31" applyNumberFormat="1" applyFont="1" applyBorder="1" applyAlignment="1">
      <alignment vertical="center"/>
    </xf>
    <xf numFmtId="169" fontId="15" fillId="0" borderId="0" xfId="48" applyNumberFormat="1" applyFont="1"/>
    <xf numFmtId="9" fontId="74" fillId="20" borderId="0" xfId="98" applyFont="1" applyFill="1" applyAlignment="1">
      <alignment vertical="center"/>
    </xf>
    <xf numFmtId="169" fontId="72" fillId="20" borderId="0" xfId="49" applyNumberFormat="1" applyFont="1" applyFill="1" applyAlignment="1">
      <alignment vertical="center"/>
    </xf>
    <xf numFmtId="169" fontId="17" fillId="0" borderId="50" xfId="31" applyNumberFormat="1" applyFont="1" applyBorder="1" applyAlignment="1">
      <alignment vertical="center"/>
    </xf>
    <xf numFmtId="169" fontId="17" fillId="0" borderId="51" xfId="31" applyNumberFormat="1" applyFont="1" applyBorder="1" applyAlignment="1">
      <alignment vertical="center"/>
    </xf>
    <xf numFmtId="169" fontId="17" fillId="0" borderId="52" xfId="31" applyNumberFormat="1" applyFont="1" applyBorder="1" applyAlignment="1">
      <alignment vertical="center"/>
    </xf>
    <xf numFmtId="0" fontId="61" fillId="19" borderId="155" xfId="22" applyFont="1" applyFill="1" applyBorder="1" applyAlignment="1" applyProtection="1">
      <alignment horizontal="left" vertical="center"/>
      <protection locked="0"/>
    </xf>
    <xf numFmtId="169" fontId="17" fillId="20" borderId="52" xfId="31" applyNumberFormat="1" applyFont="1" applyFill="1" applyBorder="1" applyAlignment="1">
      <alignment horizontal="right" vertical="center"/>
    </xf>
    <xf numFmtId="175" fontId="63" fillId="20" borderId="157" xfId="0" applyNumberFormat="1" applyFont="1" applyFill="1" applyBorder="1" applyAlignment="1" applyProtection="1">
      <alignment horizontal="center"/>
      <protection locked="0"/>
    </xf>
    <xf numFmtId="0" fontId="17" fillId="0" borderId="0" xfId="0" applyFont="1"/>
    <xf numFmtId="0" fontId="17" fillId="0" borderId="155" xfId="0" applyFont="1" applyBorder="1"/>
    <xf numFmtId="0" fontId="17" fillId="0" borderId="156" xfId="0" applyFont="1" applyBorder="1"/>
    <xf numFmtId="0" fontId="18" fillId="0" borderId="157" xfId="0" applyFont="1" applyBorder="1"/>
    <xf numFmtId="165" fontId="17" fillId="20" borderId="17" xfId="31" applyNumberFormat="1" applyFont="1" applyFill="1" applyBorder="1" applyAlignment="1">
      <alignment vertical="center"/>
    </xf>
    <xf numFmtId="0" fontId="17" fillId="20" borderId="26" xfId="31" applyFont="1" applyFill="1" applyBorder="1" applyAlignment="1">
      <alignment horizontal="center" vertical="center"/>
    </xf>
    <xf numFmtId="0" fontId="18" fillId="23" borderId="10" xfId="55" applyFont="1" applyFill="1" applyBorder="1" applyAlignment="1">
      <alignment horizontal="left" vertical="center" wrapText="1"/>
    </xf>
    <xf numFmtId="169" fontId="18" fillId="24" borderId="74" xfId="31" applyNumberFormat="1" applyFont="1" applyFill="1" applyBorder="1" applyAlignment="1">
      <alignment vertical="center"/>
    </xf>
    <xf numFmtId="169" fontId="18" fillId="24" borderId="71" xfId="31" applyNumberFormat="1" applyFont="1" applyFill="1" applyBorder="1" applyAlignment="1">
      <alignment vertical="center"/>
    </xf>
    <xf numFmtId="169" fontId="18" fillId="24" borderId="117" xfId="31" applyNumberFormat="1" applyFont="1" applyFill="1" applyBorder="1" applyAlignment="1">
      <alignment vertical="center"/>
    </xf>
    <xf numFmtId="169" fontId="18" fillId="24" borderId="117" xfId="31" applyNumberFormat="1" applyFont="1" applyFill="1" applyBorder="1" applyAlignment="1">
      <alignment horizontal="right" vertical="center"/>
    </xf>
    <xf numFmtId="169" fontId="18" fillId="24" borderId="74" xfId="31" applyNumberFormat="1" applyFont="1" applyFill="1" applyBorder="1" applyAlignment="1">
      <alignment horizontal="right" vertical="center"/>
    </xf>
    <xf numFmtId="169" fontId="18" fillId="24" borderId="72" xfId="31" applyNumberFormat="1" applyFont="1" applyFill="1" applyBorder="1" applyAlignment="1">
      <alignment horizontal="right" vertical="center"/>
    </xf>
    <xf numFmtId="169" fontId="18" fillId="24" borderId="160" xfId="31" applyNumberFormat="1" applyFont="1" applyFill="1" applyBorder="1" applyAlignment="1">
      <alignment horizontal="right" vertical="center"/>
    </xf>
    <xf numFmtId="169" fontId="18" fillId="24" borderId="8" xfId="31" applyNumberFormat="1" applyFont="1" applyFill="1" applyBorder="1" applyAlignment="1">
      <alignment horizontal="right" vertical="center"/>
    </xf>
    <xf numFmtId="169" fontId="18" fillId="24" borderId="75" xfId="31" applyNumberFormat="1" applyFont="1" applyFill="1" applyBorder="1" applyAlignment="1">
      <alignment horizontal="right" vertical="center"/>
    </xf>
    <xf numFmtId="169" fontId="18" fillId="24" borderId="18" xfId="31" applyNumberFormat="1" applyFont="1" applyFill="1" applyBorder="1" applyAlignment="1">
      <alignment horizontal="right" vertical="center"/>
    </xf>
    <xf numFmtId="169" fontId="18" fillId="24" borderId="19" xfId="31" applyNumberFormat="1" applyFont="1" applyFill="1" applyBorder="1" applyAlignment="1">
      <alignment horizontal="right" vertical="center"/>
    </xf>
    <xf numFmtId="169" fontId="17" fillId="20" borderId="162" xfId="50" applyNumberFormat="1" applyFont="1" applyFill="1" applyBorder="1" applyAlignment="1">
      <alignment horizontal="right" vertical="center"/>
    </xf>
    <xf numFmtId="169" fontId="17" fillId="20" borderId="163" xfId="50" applyNumberFormat="1" applyFont="1" applyFill="1" applyBorder="1" applyAlignment="1">
      <alignment horizontal="right" vertical="center"/>
    </xf>
    <xf numFmtId="169" fontId="17" fillId="20" borderId="26" xfId="50" applyNumberFormat="1" applyFont="1" applyFill="1" applyBorder="1" applyAlignment="1">
      <alignment horizontal="right" vertical="center"/>
    </xf>
    <xf numFmtId="169" fontId="17" fillId="20" borderId="22" xfId="50" applyNumberFormat="1" applyFont="1" applyFill="1" applyBorder="1" applyAlignment="1">
      <alignment horizontal="right" vertical="center"/>
    </xf>
    <xf numFmtId="165" fontId="17" fillId="20" borderId="44" xfId="31" applyNumberFormat="1" applyFont="1" applyFill="1" applyBorder="1" applyAlignment="1">
      <alignment vertical="center"/>
    </xf>
    <xf numFmtId="169" fontId="18" fillId="24" borderId="169" xfId="31" applyNumberFormat="1" applyFont="1" applyFill="1" applyBorder="1" applyAlignment="1">
      <alignment horizontal="right" vertical="center"/>
    </xf>
    <xf numFmtId="0" fontId="18" fillId="23" borderId="173" xfId="55" applyFont="1" applyFill="1" applyBorder="1" applyAlignment="1">
      <alignment horizontal="left" vertical="center"/>
    </xf>
    <xf numFmtId="169" fontId="18" fillId="24" borderId="74" xfId="48" applyNumberFormat="1" applyFont="1" applyFill="1" applyBorder="1" applyAlignment="1">
      <alignment vertical="center"/>
    </xf>
    <xf numFmtId="169" fontId="18" fillId="24" borderId="71" xfId="48" applyNumberFormat="1" applyFont="1" applyFill="1" applyBorder="1" applyAlignment="1">
      <alignment vertical="center"/>
    </xf>
    <xf numFmtId="169" fontId="18" fillId="24" borderId="117" xfId="48" applyNumberFormat="1" applyFont="1" applyFill="1" applyBorder="1" applyAlignment="1">
      <alignment vertical="center"/>
    </xf>
    <xf numFmtId="169" fontId="18" fillId="24" borderId="74" xfId="48" applyNumberFormat="1" applyFont="1" applyFill="1" applyBorder="1" applyAlignment="1">
      <alignment horizontal="right" vertical="center"/>
    </xf>
    <xf numFmtId="169" fontId="18" fillId="24" borderId="71" xfId="48" applyNumberFormat="1" applyFont="1" applyFill="1" applyBorder="1" applyAlignment="1">
      <alignment horizontal="right" vertical="center"/>
    </xf>
    <xf numFmtId="169" fontId="17" fillId="20" borderId="174" xfId="50" applyNumberFormat="1" applyFont="1" applyFill="1" applyBorder="1" applyAlignment="1">
      <alignment horizontal="right" vertical="center"/>
    </xf>
    <xf numFmtId="169" fontId="17" fillId="20" borderId="175" xfId="50" applyNumberFormat="1" applyFont="1" applyFill="1" applyBorder="1" applyAlignment="1">
      <alignment horizontal="right" vertical="center"/>
    </xf>
    <xf numFmtId="0" fontId="18" fillId="21" borderId="9" xfId="48" applyFont="1" applyFill="1" applyBorder="1" applyAlignment="1">
      <alignment horizontal="left" vertical="center"/>
    </xf>
    <xf numFmtId="169" fontId="18" fillId="21" borderId="75" xfId="48" applyNumberFormat="1" applyFont="1" applyFill="1" applyBorder="1" applyAlignment="1">
      <alignment vertical="center"/>
    </xf>
    <xf numFmtId="3" fontId="18" fillId="21" borderId="72" xfId="48" applyNumberFormat="1" applyFont="1" applyFill="1" applyBorder="1" applyAlignment="1">
      <alignment vertical="center"/>
    </xf>
    <xf numFmtId="169" fontId="18" fillId="21" borderId="177" xfId="48" applyNumberFormat="1" applyFont="1" applyFill="1" applyBorder="1" applyAlignment="1">
      <alignment horizontal="right" vertical="center"/>
    </xf>
    <xf numFmtId="169" fontId="18" fillId="21" borderId="19" xfId="48" applyNumberFormat="1" applyFont="1" applyFill="1" applyBorder="1" applyAlignment="1">
      <alignment horizontal="right" vertical="center"/>
    </xf>
    <xf numFmtId="0" fontId="18" fillId="16" borderId="26" xfId="48" applyFont="1" applyFill="1" applyBorder="1" applyAlignment="1">
      <alignment horizontal="left" vertical="center"/>
    </xf>
    <xf numFmtId="169" fontId="18" fillId="16" borderId="178" xfId="48" applyNumberFormat="1" applyFont="1" applyFill="1" applyBorder="1" applyAlignment="1">
      <alignment vertical="center"/>
    </xf>
    <xf numFmtId="169" fontId="18" fillId="16" borderId="179" xfId="48" applyNumberFormat="1" applyFont="1" applyFill="1" applyBorder="1" applyAlignment="1">
      <alignment vertical="center"/>
    </xf>
    <xf numFmtId="169" fontId="18" fillId="16" borderId="0" xfId="48" applyNumberFormat="1" applyFont="1" applyFill="1" applyAlignment="1">
      <alignment vertical="center"/>
    </xf>
    <xf numFmtId="169" fontId="18" fillId="16" borderId="180" xfId="48" applyNumberFormat="1" applyFont="1" applyFill="1" applyBorder="1" applyAlignment="1">
      <alignment vertical="center"/>
    </xf>
    <xf numFmtId="169" fontId="18" fillId="16" borderId="181" xfId="48" applyNumberFormat="1" applyFont="1" applyFill="1" applyBorder="1" applyAlignment="1">
      <alignment vertical="center"/>
    </xf>
    <xf numFmtId="169" fontId="17" fillId="20" borderId="50" xfId="31" applyNumberFormat="1" applyFont="1" applyFill="1" applyBorder="1" applyAlignment="1">
      <alignment horizontal="right" vertical="center"/>
    </xf>
    <xf numFmtId="169" fontId="17" fillId="20" borderId="51" xfId="31" applyNumberFormat="1" applyFont="1" applyFill="1" applyBorder="1" applyAlignment="1">
      <alignment horizontal="right" vertical="center"/>
    </xf>
    <xf numFmtId="169" fontId="17" fillId="16" borderId="50" xfId="31" applyNumberFormat="1" applyFont="1" applyFill="1" applyBorder="1" applyAlignment="1">
      <alignment horizontal="right" vertical="center"/>
    </xf>
    <xf numFmtId="169" fontId="17" fillId="16" borderId="51" xfId="31" applyNumberFormat="1" applyFont="1" applyFill="1" applyBorder="1" applyAlignment="1">
      <alignment horizontal="right" vertical="center"/>
    </xf>
    <xf numFmtId="169" fontId="17" fillId="16" borderId="52" xfId="31" applyNumberFormat="1" applyFont="1" applyFill="1" applyBorder="1" applyAlignment="1">
      <alignment horizontal="right" vertical="center"/>
    </xf>
    <xf numFmtId="0" fontId="59" fillId="0" borderId="0" xfId="15" applyFont="1" applyAlignment="1">
      <alignment vertical="center"/>
    </xf>
    <xf numFmtId="169" fontId="18" fillId="24" borderId="182" xfId="31" applyNumberFormat="1" applyFont="1" applyFill="1" applyBorder="1" applyAlignment="1">
      <alignment horizontal="right" vertical="center"/>
    </xf>
    <xf numFmtId="169" fontId="17" fillId="21" borderId="9" xfId="15" quotePrefix="1" applyNumberFormat="1" applyFont="1" applyFill="1" applyBorder="1" applyAlignment="1">
      <alignment horizontal="right" indent="1"/>
    </xf>
    <xf numFmtId="169" fontId="17" fillId="20" borderId="11" xfId="15" quotePrefix="1" applyNumberFormat="1" applyFont="1" applyFill="1" applyBorder="1" applyAlignment="1">
      <alignment horizontal="right" indent="1"/>
    </xf>
    <xf numFmtId="169" fontId="17" fillId="21" borderId="183" xfId="15" applyNumberFormat="1" applyFont="1" applyFill="1" applyBorder="1" applyAlignment="1">
      <alignment horizontal="right" vertical="center"/>
    </xf>
    <xf numFmtId="169" fontId="17" fillId="21" borderId="135" xfId="15" applyNumberFormat="1" applyFont="1" applyFill="1" applyBorder="1" applyAlignment="1">
      <alignment horizontal="right" vertical="center"/>
    </xf>
    <xf numFmtId="169" fontId="17" fillId="21" borderId="138" xfId="15" applyNumberFormat="1" applyFont="1" applyFill="1" applyBorder="1" applyAlignment="1">
      <alignment horizontal="right" vertical="center"/>
    </xf>
    <xf numFmtId="169" fontId="17" fillId="20" borderId="184" xfId="48" applyNumberFormat="1" applyFont="1" applyFill="1" applyBorder="1" applyAlignment="1">
      <alignment horizontal="right" vertical="center"/>
    </xf>
    <xf numFmtId="169" fontId="18" fillId="16" borderId="65" xfId="48" applyNumberFormat="1" applyFont="1" applyFill="1" applyBorder="1" applyAlignment="1">
      <alignment horizontal="right" vertical="center"/>
    </xf>
    <xf numFmtId="169" fontId="18" fillId="16" borderId="67" xfId="48" applyNumberFormat="1" applyFont="1" applyFill="1" applyBorder="1" applyAlignment="1">
      <alignment horizontal="right" vertical="center"/>
    </xf>
    <xf numFmtId="169" fontId="18" fillId="16" borderId="68" xfId="48" applyNumberFormat="1" applyFont="1" applyFill="1" applyBorder="1" applyAlignment="1">
      <alignment horizontal="right" vertical="center"/>
    </xf>
    <xf numFmtId="169" fontId="18" fillId="16" borderId="109" xfId="48" applyNumberFormat="1" applyFont="1" applyFill="1" applyBorder="1" applyAlignment="1">
      <alignment horizontal="right" vertical="center"/>
    </xf>
    <xf numFmtId="169" fontId="18" fillId="16" borderId="147" xfId="48" applyNumberFormat="1" applyFont="1" applyFill="1" applyBorder="1" applyAlignment="1">
      <alignment horizontal="right" vertical="center"/>
    </xf>
    <xf numFmtId="169" fontId="18" fillId="21" borderId="74" xfId="48" applyNumberFormat="1" applyFont="1" applyFill="1" applyBorder="1" applyAlignment="1">
      <alignment horizontal="right" vertical="center"/>
    </xf>
    <xf numFmtId="169" fontId="18" fillId="21" borderId="71" xfId="48" applyNumberFormat="1" applyFont="1" applyFill="1" applyBorder="1" applyAlignment="1">
      <alignment horizontal="right" vertical="center"/>
    </xf>
    <xf numFmtId="169" fontId="18" fillId="21" borderId="176" xfId="48" applyNumberFormat="1" applyFont="1" applyFill="1" applyBorder="1" applyAlignment="1">
      <alignment horizontal="right" vertical="center"/>
    </xf>
    <xf numFmtId="169" fontId="18" fillId="21" borderId="75" xfId="48" applyNumberFormat="1" applyFont="1" applyFill="1" applyBorder="1" applyAlignment="1">
      <alignment horizontal="right" vertical="center"/>
    </xf>
    <xf numFmtId="3" fontId="18" fillId="21" borderId="72" xfId="48" applyNumberFormat="1" applyFont="1" applyFill="1" applyBorder="1" applyAlignment="1">
      <alignment horizontal="right" vertical="center"/>
    </xf>
    <xf numFmtId="169" fontId="18" fillId="24" borderId="117" xfId="48" applyNumberFormat="1" applyFont="1" applyFill="1" applyBorder="1" applyAlignment="1">
      <alignment horizontal="right" vertical="center"/>
    </xf>
    <xf numFmtId="3" fontId="0" fillId="0" borderId="0" xfId="55" applyNumberFormat="1" applyFont="1" applyAlignment="1">
      <alignment vertical="center"/>
    </xf>
    <xf numFmtId="0" fontId="0" fillId="0" borderId="0" xfId="55" applyFont="1" applyAlignment="1">
      <alignment horizontal="center" vertical="center"/>
    </xf>
    <xf numFmtId="169" fontId="65" fillId="22" borderId="8" xfId="55" applyNumberFormat="1" applyFont="1" applyFill="1" applyBorder="1" applyAlignment="1">
      <alignment horizontal="center" vertical="center" wrapText="1"/>
    </xf>
    <xf numFmtId="165" fontId="17" fillId="21" borderId="187" xfId="0" applyNumberFormat="1" applyFont="1" applyFill="1" applyBorder="1" applyAlignment="1">
      <alignment vertical="center"/>
    </xf>
    <xf numFmtId="0" fontId="17" fillId="0" borderId="190" xfId="55" applyFont="1" applyBorder="1" applyAlignment="1">
      <alignment horizontal="left" vertical="center" wrapText="1"/>
    </xf>
    <xf numFmtId="165" fontId="17" fillId="21" borderId="187" xfId="0" applyNumberFormat="1" applyFont="1" applyFill="1" applyBorder="1" applyAlignment="1">
      <alignment horizontal="center" vertical="center"/>
    </xf>
    <xf numFmtId="0" fontId="17" fillId="0" borderId="190" xfId="55" applyFont="1" applyBorder="1" applyAlignment="1">
      <alignment horizontal="center" vertical="center" wrapText="1"/>
    </xf>
    <xf numFmtId="169" fontId="18" fillId="16" borderId="52" xfId="31" applyNumberFormat="1" applyFont="1" applyFill="1" applyBorder="1" applyAlignment="1">
      <alignment horizontal="right" vertical="center"/>
    </xf>
    <xf numFmtId="169" fontId="18" fillId="16" borderId="51" xfId="31" applyNumberFormat="1" applyFont="1" applyFill="1" applyBorder="1" applyAlignment="1">
      <alignment horizontal="right" vertical="center"/>
    </xf>
    <xf numFmtId="169" fontId="18" fillId="16" borderId="50" xfId="31" applyNumberFormat="1" applyFont="1" applyFill="1" applyBorder="1" applyAlignment="1">
      <alignment horizontal="right" vertical="center"/>
    </xf>
    <xf numFmtId="169" fontId="17" fillId="21" borderId="185" xfId="31" applyNumberFormat="1" applyFont="1" applyFill="1" applyBorder="1" applyAlignment="1">
      <alignment horizontal="right" vertical="center"/>
    </xf>
    <xf numFmtId="169" fontId="17" fillId="21" borderId="19" xfId="31" applyNumberFormat="1" applyFont="1" applyFill="1" applyBorder="1" applyAlignment="1">
      <alignment horizontal="right" vertical="center"/>
    </xf>
    <xf numFmtId="169" fontId="17" fillId="21" borderId="187" xfId="31" applyNumberFormat="1" applyFont="1" applyFill="1" applyBorder="1" applyAlignment="1">
      <alignment horizontal="right" vertical="center"/>
    </xf>
    <xf numFmtId="169" fontId="17" fillId="21" borderId="183" xfId="31" applyNumberFormat="1" applyFont="1" applyFill="1" applyBorder="1" applyAlignment="1">
      <alignment horizontal="right" vertical="center"/>
    </xf>
    <xf numFmtId="169" fontId="17" fillId="21" borderId="188" xfId="31" applyNumberFormat="1" applyFont="1" applyFill="1" applyBorder="1" applyAlignment="1">
      <alignment horizontal="right" vertical="center"/>
    </xf>
    <xf numFmtId="169" fontId="17" fillId="21" borderId="135" xfId="31" applyNumberFormat="1" applyFont="1" applyFill="1" applyBorder="1" applyAlignment="1">
      <alignment horizontal="right" vertical="center"/>
    </xf>
    <xf numFmtId="169" fontId="17" fillId="0" borderId="186" xfId="31" applyNumberFormat="1" applyFont="1" applyBorder="1" applyAlignment="1">
      <alignment vertical="center"/>
    </xf>
    <xf numFmtId="169" fontId="17" fillId="0" borderId="189" xfId="31" applyNumberFormat="1" applyFont="1" applyBorder="1" applyAlignment="1">
      <alignment vertical="center"/>
    </xf>
    <xf numFmtId="169" fontId="17" fillId="0" borderId="16" xfId="31" applyNumberFormat="1" applyFont="1" applyBorder="1" applyAlignment="1">
      <alignment vertical="center"/>
    </xf>
    <xf numFmtId="169" fontId="17" fillId="0" borderId="20" xfId="31" applyNumberFormat="1" applyFont="1" applyBorder="1" applyAlignment="1">
      <alignment vertical="center"/>
    </xf>
    <xf numFmtId="169" fontId="17" fillId="0" borderId="16" xfId="31" applyNumberFormat="1" applyFont="1" applyBorder="1" applyAlignment="1">
      <alignment horizontal="right" vertical="center"/>
    </xf>
    <xf numFmtId="2" fontId="0" fillId="0" borderId="0" xfId="55" applyNumberFormat="1" applyFont="1" applyAlignment="1">
      <alignment vertical="center"/>
    </xf>
    <xf numFmtId="0" fontId="65" fillId="19" borderId="14" xfId="48" applyFont="1" applyFill="1" applyBorder="1" applyAlignment="1">
      <alignment horizontal="center" vertical="center"/>
    </xf>
    <xf numFmtId="0" fontId="17" fillId="20" borderId="45" xfId="48" applyFont="1" applyFill="1" applyBorder="1" applyAlignment="1">
      <alignment horizontal="left" vertical="center" indent="1"/>
    </xf>
    <xf numFmtId="0" fontId="18" fillId="16" borderId="16" xfId="48" applyFont="1" applyFill="1" applyBorder="1" applyAlignment="1">
      <alignment horizontal="left" vertical="center"/>
    </xf>
    <xf numFmtId="0" fontId="18" fillId="21" borderId="14" xfId="48" applyFont="1" applyFill="1" applyBorder="1" applyAlignment="1">
      <alignment horizontal="left" vertical="center"/>
    </xf>
    <xf numFmtId="169" fontId="18" fillId="24" borderId="71" xfId="31" applyNumberFormat="1" applyFont="1" applyFill="1" applyBorder="1" applyAlignment="1">
      <alignment horizontal="right" vertical="center"/>
    </xf>
    <xf numFmtId="169" fontId="17" fillId="20" borderId="191" xfId="31" applyNumberFormat="1" applyFont="1" applyFill="1" applyBorder="1" applyAlignment="1">
      <alignment vertical="center"/>
    </xf>
    <xf numFmtId="169" fontId="17" fillId="0" borderId="62" xfId="31" applyNumberFormat="1" applyFont="1" applyBorder="1" applyAlignment="1">
      <alignment vertical="center"/>
    </xf>
    <xf numFmtId="169" fontId="18" fillId="21" borderId="192" xfId="31" applyNumberFormat="1" applyFont="1" applyFill="1" applyBorder="1" applyAlignment="1">
      <alignment horizontal="right" vertical="center"/>
    </xf>
    <xf numFmtId="169" fontId="18" fillId="24" borderId="99" xfId="31" applyNumberFormat="1" applyFont="1" applyFill="1" applyBorder="1" applyAlignment="1">
      <alignment horizontal="right" vertical="center"/>
    </xf>
    <xf numFmtId="169" fontId="18" fillId="24" borderId="193" xfId="31" applyNumberFormat="1" applyFont="1" applyFill="1" applyBorder="1" applyAlignment="1">
      <alignment horizontal="right" vertical="center"/>
    </xf>
    <xf numFmtId="10" fontId="0" fillId="0" borderId="0" xfId="98" applyNumberFormat="1" applyFont="1" applyAlignment="1">
      <alignment vertical="center"/>
    </xf>
    <xf numFmtId="169" fontId="17" fillId="21" borderId="134" xfId="50" applyNumberFormat="1" applyFont="1" applyFill="1" applyBorder="1" applyAlignment="1">
      <alignment horizontal="right" vertical="center"/>
    </xf>
    <xf numFmtId="169" fontId="17" fillId="20" borderId="194" xfId="50" applyNumberFormat="1" applyFont="1" applyFill="1" applyBorder="1" applyAlignment="1">
      <alignment horizontal="right" vertical="center"/>
    </xf>
    <xf numFmtId="169" fontId="17" fillId="21" borderId="195" xfId="50" applyNumberFormat="1" applyFont="1" applyFill="1" applyBorder="1" applyAlignment="1">
      <alignment horizontal="right" vertical="center"/>
    </xf>
    <xf numFmtId="169" fontId="17" fillId="21" borderId="135" xfId="50" applyNumberFormat="1" applyFont="1" applyFill="1" applyBorder="1" applyAlignment="1">
      <alignment horizontal="right" vertical="center"/>
    </xf>
    <xf numFmtId="169" fontId="17" fillId="21" borderId="187" xfId="50" applyNumberFormat="1" applyFont="1" applyFill="1" applyBorder="1" applyAlignment="1">
      <alignment horizontal="right" vertical="center"/>
    </xf>
    <xf numFmtId="169" fontId="17" fillId="21" borderId="196" xfId="50" applyNumberFormat="1" applyFont="1" applyFill="1" applyBorder="1" applyAlignment="1">
      <alignment horizontal="right" vertical="center"/>
    </xf>
    <xf numFmtId="169" fontId="17" fillId="21" borderId="140" xfId="50" applyNumberFormat="1" applyFont="1" applyFill="1" applyBorder="1" applyAlignment="1">
      <alignment horizontal="right" vertical="center"/>
    </xf>
    <xf numFmtId="169" fontId="17" fillId="21" borderId="183" xfId="50" applyNumberFormat="1" applyFont="1" applyFill="1" applyBorder="1" applyAlignment="1">
      <alignment horizontal="right" vertical="center"/>
    </xf>
    <xf numFmtId="169" fontId="18" fillId="16" borderId="21" xfId="48" applyNumberFormat="1" applyFont="1" applyFill="1" applyBorder="1" applyAlignment="1">
      <alignment horizontal="right" vertical="center"/>
    </xf>
    <xf numFmtId="169" fontId="17" fillId="20" borderId="197" xfId="48" applyNumberFormat="1" applyFont="1" applyFill="1" applyBorder="1" applyAlignment="1">
      <alignment horizontal="right" vertical="center"/>
    </xf>
    <xf numFmtId="0" fontId="62" fillId="20" borderId="198" xfId="51" applyFont="1" applyFill="1" applyBorder="1"/>
    <xf numFmtId="0" fontId="62" fillId="20" borderId="199" xfId="51" applyFont="1" applyFill="1" applyBorder="1"/>
    <xf numFmtId="0" fontId="61" fillId="19" borderId="157" xfId="22" applyFont="1" applyFill="1" applyBorder="1" applyAlignment="1" applyProtection="1">
      <alignment vertical="center"/>
      <protection locked="0"/>
    </xf>
    <xf numFmtId="0" fontId="61" fillId="19" borderId="200" xfId="22" applyFont="1" applyFill="1" applyBorder="1" applyAlignment="1" applyProtection="1">
      <alignment vertical="center"/>
      <protection locked="0"/>
    </xf>
    <xf numFmtId="0" fontId="62" fillId="20" borderId="153" xfId="51" applyFont="1" applyFill="1" applyBorder="1"/>
    <xf numFmtId="0" fontId="62" fillId="20" borderId="154" xfId="51" applyFont="1" applyFill="1" applyBorder="1"/>
    <xf numFmtId="0" fontId="58" fillId="17" borderId="152" xfId="31" applyFont="1" applyFill="1" applyBorder="1" applyAlignment="1">
      <alignment horizontal="center" wrapText="1"/>
    </xf>
    <xf numFmtId="0" fontId="58" fillId="17" borderId="153" xfId="31" applyFont="1" applyFill="1" applyBorder="1" applyAlignment="1">
      <alignment horizontal="center" wrapText="1"/>
    </xf>
    <xf numFmtId="0" fontId="58" fillId="17" borderId="154" xfId="31" applyFont="1" applyFill="1" applyBorder="1" applyAlignment="1">
      <alignment horizontal="center" wrapText="1"/>
    </xf>
    <xf numFmtId="0" fontId="60" fillId="18" borderId="0" xfId="31" applyFont="1" applyFill="1" applyAlignment="1">
      <alignment horizontal="center" vertical="top" wrapText="1"/>
    </xf>
    <xf numFmtId="0" fontId="60" fillId="18" borderId="159" xfId="31" applyFont="1" applyFill="1" applyBorder="1" applyAlignment="1">
      <alignment horizontal="center" vertical="top" wrapText="1"/>
    </xf>
    <xf numFmtId="0" fontId="61" fillId="19" borderId="202" xfId="22" applyFont="1" applyFill="1" applyBorder="1" applyAlignment="1" applyProtection="1">
      <alignment horizontal="left" vertical="center"/>
      <protection locked="0"/>
    </xf>
    <xf numFmtId="0" fontId="61" fillId="19" borderId="201" xfId="22" applyFont="1" applyFill="1" applyBorder="1" applyAlignment="1" applyProtection="1">
      <alignment horizontal="left" vertical="center"/>
      <protection locked="0"/>
    </xf>
    <xf numFmtId="0" fontId="61" fillId="19" borderId="0" xfId="22" applyFont="1" applyFill="1" applyAlignment="1" applyProtection="1">
      <alignment horizontal="left" vertical="center"/>
      <protection locked="0"/>
    </xf>
    <xf numFmtId="0" fontId="67" fillId="25" borderId="11" xfId="31" applyFont="1" applyFill="1" applyBorder="1" applyAlignment="1">
      <alignment horizontal="right" vertical="center" wrapText="1"/>
    </xf>
    <xf numFmtId="0" fontId="68" fillId="25" borderId="20" xfId="31" applyFont="1" applyFill="1" applyBorder="1" applyAlignment="1">
      <alignment horizontal="right" vertical="center" wrapText="1"/>
    </xf>
    <xf numFmtId="0" fontId="68" fillId="25" borderId="21" xfId="31" applyFont="1" applyFill="1" applyBorder="1" applyAlignment="1">
      <alignment horizontal="right" vertical="center" wrapText="1"/>
    </xf>
    <xf numFmtId="0" fontId="65" fillId="19" borderId="11" xfId="31" applyFont="1" applyFill="1" applyBorder="1" applyAlignment="1">
      <alignment horizontal="center" vertical="center" wrapText="1"/>
    </xf>
    <xf numFmtId="0" fontId="65" fillId="19" borderId="20" xfId="31" applyFont="1" applyFill="1" applyBorder="1" applyAlignment="1">
      <alignment horizontal="center" vertical="center" wrapText="1"/>
    </xf>
    <xf numFmtId="0" fontId="65" fillId="19" borderId="21" xfId="31" applyFont="1" applyFill="1" applyBorder="1" applyAlignment="1">
      <alignment horizontal="center" vertical="center" wrapText="1"/>
    </xf>
    <xf numFmtId="0" fontId="65" fillId="19" borderId="26" xfId="31" applyFont="1" applyFill="1" applyBorder="1" applyAlignment="1">
      <alignment horizontal="center" vertical="center" wrapText="1"/>
    </xf>
    <xf numFmtId="0" fontId="65" fillId="19" borderId="16" xfId="31" applyFont="1" applyFill="1" applyBorder="1" applyAlignment="1">
      <alignment horizontal="center" vertical="center" wrapText="1"/>
    </xf>
    <xf numFmtId="0" fontId="64" fillId="25" borderId="9" xfId="31" applyFont="1" applyFill="1" applyBorder="1" applyAlignment="1">
      <alignment horizontal="left" vertical="center" wrapText="1"/>
    </xf>
    <xf numFmtId="0" fontId="64" fillId="25" borderId="18" xfId="31" applyFont="1" applyFill="1" applyBorder="1" applyAlignment="1">
      <alignment horizontal="left" vertical="center" wrapText="1"/>
    </xf>
    <xf numFmtId="0" fontId="64" fillId="25" borderId="19" xfId="31" applyFont="1" applyFill="1" applyBorder="1" applyAlignment="1">
      <alignment horizontal="left" vertical="center" wrapText="1"/>
    </xf>
    <xf numFmtId="0" fontId="64" fillId="25" borderId="17" xfId="31" applyFont="1" applyFill="1" applyBorder="1" applyAlignment="1">
      <alignment horizontal="left" vertical="center" wrapText="1"/>
    </xf>
    <xf numFmtId="0" fontId="64" fillId="25" borderId="0" xfId="31" applyFont="1" applyFill="1" applyAlignment="1">
      <alignment horizontal="left" vertical="center" wrapText="1"/>
    </xf>
    <xf numFmtId="0" fontId="64" fillId="25" borderId="22" xfId="31" applyFont="1" applyFill="1" applyBorder="1" applyAlignment="1">
      <alignment horizontal="left" vertical="center" wrapText="1"/>
    </xf>
    <xf numFmtId="0" fontId="67" fillId="25" borderId="17" xfId="31" applyFont="1" applyFill="1" applyBorder="1" applyAlignment="1">
      <alignment horizontal="right" vertical="center" wrapText="1"/>
    </xf>
    <xf numFmtId="0" fontId="68" fillId="25" borderId="0" xfId="31" applyFont="1" applyFill="1" applyAlignment="1">
      <alignment horizontal="right" vertical="center" wrapText="1"/>
    </xf>
    <xf numFmtId="0" fontId="68" fillId="25" borderId="22" xfId="31" applyFont="1" applyFill="1" applyBorder="1" applyAlignment="1">
      <alignment horizontal="right" vertical="center" wrapText="1"/>
    </xf>
    <xf numFmtId="0" fontId="67" fillId="25" borderId="9" xfId="31" applyFont="1" applyFill="1" applyBorder="1" applyAlignment="1">
      <alignment horizontal="right" vertical="center" wrapText="1"/>
    </xf>
    <xf numFmtId="0" fontId="68" fillId="25" borderId="18" xfId="31" applyFont="1" applyFill="1" applyBorder="1" applyAlignment="1">
      <alignment horizontal="right" vertical="center" wrapText="1"/>
    </xf>
    <xf numFmtId="0" fontId="68" fillId="25" borderId="19" xfId="31" applyFont="1" applyFill="1" applyBorder="1" applyAlignment="1">
      <alignment horizontal="right" vertical="center" wrapText="1"/>
    </xf>
    <xf numFmtId="0" fontId="64" fillId="25" borderId="11" xfId="31" applyFont="1" applyFill="1" applyBorder="1" applyAlignment="1">
      <alignment horizontal="left" vertical="center" wrapText="1"/>
    </xf>
    <xf numFmtId="0" fontId="64" fillId="25" borderId="20" xfId="31" applyFont="1" applyFill="1" applyBorder="1" applyAlignment="1">
      <alignment horizontal="left" vertical="center" wrapText="1"/>
    </xf>
    <xf numFmtId="0" fontId="64" fillId="25" borderId="21" xfId="31" applyFont="1" applyFill="1" applyBorder="1" applyAlignment="1">
      <alignment horizontal="left" vertical="center" wrapText="1"/>
    </xf>
    <xf numFmtId="0" fontId="65" fillId="22" borderId="27" xfId="55" applyFont="1" applyFill="1" applyBorder="1" applyAlignment="1">
      <alignment horizontal="center" vertical="center"/>
    </xf>
    <xf numFmtId="0" fontId="65" fillId="22" borderId="30" xfId="55" applyFont="1" applyFill="1" applyBorder="1" applyAlignment="1">
      <alignment horizontal="center" vertical="center"/>
    </xf>
    <xf numFmtId="0" fontId="67" fillId="25" borderId="0" xfId="31" applyFont="1" applyFill="1" applyAlignment="1">
      <alignment horizontal="right" vertical="center" wrapText="1"/>
    </xf>
    <xf numFmtId="0" fontId="67" fillId="25" borderId="22" xfId="31" applyFont="1" applyFill="1" applyBorder="1" applyAlignment="1">
      <alignment horizontal="right" vertical="center" wrapText="1"/>
    </xf>
    <xf numFmtId="0" fontId="67" fillId="25" borderId="18" xfId="31" applyFont="1" applyFill="1" applyBorder="1" applyAlignment="1">
      <alignment horizontal="right" vertical="center" wrapText="1"/>
    </xf>
    <xf numFmtId="0" fontId="67" fillId="25" borderId="19" xfId="31" applyFont="1" applyFill="1" applyBorder="1" applyAlignment="1">
      <alignment horizontal="right" vertical="center" wrapText="1"/>
    </xf>
    <xf numFmtId="0" fontId="67" fillId="25" borderId="20" xfId="31" applyFont="1" applyFill="1" applyBorder="1" applyAlignment="1">
      <alignment horizontal="right" vertical="center" wrapText="1"/>
    </xf>
    <xf numFmtId="0" fontId="67" fillId="25" borderId="21" xfId="31" applyFont="1" applyFill="1" applyBorder="1" applyAlignment="1">
      <alignment horizontal="right" vertical="center" wrapText="1"/>
    </xf>
    <xf numFmtId="0" fontId="65" fillId="22" borderId="28" xfId="55" applyFont="1" applyFill="1" applyBorder="1" applyAlignment="1">
      <alignment horizontal="center" vertical="center"/>
    </xf>
    <xf numFmtId="0" fontId="65" fillId="22" borderId="29" xfId="55" applyFont="1" applyFill="1" applyBorder="1" applyAlignment="1">
      <alignment horizontal="center" vertical="center"/>
    </xf>
    <xf numFmtId="0" fontId="67" fillId="25" borderId="11" xfId="0" applyFont="1" applyFill="1" applyBorder="1" applyAlignment="1">
      <alignment horizontal="right" vertical="center" wrapText="1" readingOrder="1"/>
    </xf>
    <xf numFmtId="0" fontId="70" fillId="25" borderId="20" xfId="0" applyFont="1" applyFill="1" applyBorder="1" applyAlignment="1">
      <alignment horizontal="right" vertical="center" wrapText="1" readingOrder="1"/>
    </xf>
    <xf numFmtId="0" fontId="70" fillId="25" borderId="21" xfId="0" applyFont="1" applyFill="1" applyBorder="1" applyAlignment="1">
      <alignment horizontal="right" vertical="center" wrapText="1" readingOrder="1"/>
    </xf>
    <xf numFmtId="0" fontId="65" fillId="22" borderId="8" xfId="15" applyFont="1" applyFill="1" applyBorder="1" applyAlignment="1">
      <alignment horizontal="center" vertical="center"/>
    </xf>
    <xf numFmtId="0" fontId="65" fillId="22" borderId="28" xfId="15" applyFont="1" applyFill="1" applyBorder="1" applyAlignment="1">
      <alignment horizontal="center" vertical="center"/>
    </xf>
    <xf numFmtId="0" fontId="65" fillId="22" borderId="13" xfId="15" applyFont="1" applyFill="1" applyBorder="1" applyAlignment="1">
      <alignment horizontal="center" vertical="center"/>
    </xf>
    <xf numFmtId="0" fontId="65" fillId="22" borderId="32" xfId="15" applyFont="1" applyFill="1" applyBorder="1" applyAlignment="1">
      <alignment horizontal="center" vertical="center"/>
    </xf>
    <xf numFmtId="0" fontId="65" fillId="22" borderId="31" xfId="15" applyFont="1" applyFill="1" applyBorder="1" applyAlignment="1">
      <alignment horizontal="center" vertical="center"/>
    </xf>
    <xf numFmtId="0" fontId="65" fillId="22" borderId="25" xfId="15" applyFont="1" applyFill="1" applyBorder="1" applyAlignment="1">
      <alignment horizontal="center" vertical="center"/>
    </xf>
    <xf numFmtId="0" fontId="65" fillId="22" borderId="8" xfId="15" applyFont="1" applyFill="1" applyBorder="1" applyAlignment="1">
      <alignment horizontal="center" vertical="center" wrapText="1"/>
    </xf>
    <xf numFmtId="0" fontId="65" fillId="22" borderId="28" xfId="15" applyFont="1" applyFill="1" applyBorder="1" applyAlignment="1">
      <alignment horizontal="center" vertical="center" wrapText="1"/>
    </xf>
    <xf numFmtId="0" fontId="65" fillId="22" borderId="26" xfId="55" applyFont="1" applyFill="1" applyBorder="1" applyAlignment="1">
      <alignment horizontal="center" vertical="center"/>
    </xf>
    <xf numFmtId="0" fontId="64" fillId="25" borderId="11" xfId="0" applyFont="1" applyFill="1" applyBorder="1" applyAlignment="1">
      <alignment horizontal="left" vertical="center" wrapText="1"/>
    </xf>
    <xf numFmtId="0" fontId="64" fillId="25" borderId="20" xfId="0" applyFont="1" applyFill="1" applyBorder="1" applyAlignment="1">
      <alignment horizontal="left" vertical="center" wrapText="1"/>
    </xf>
    <xf numFmtId="0" fontId="64" fillId="25" borderId="21" xfId="0" applyFont="1" applyFill="1" applyBorder="1" applyAlignment="1">
      <alignment horizontal="left" vertical="center" wrapText="1"/>
    </xf>
    <xf numFmtId="0" fontId="67" fillId="25" borderId="17" xfId="0" applyFont="1" applyFill="1" applyBorder="1" applyAlignment="1">
      <alignment horizontal="right" vertical="center" wrapText="1" readingOrder="1"/>
    </xf>
    <xf numFmtId="0" fontId="70" fillId="25" borderId="0" xfId="0" applyFont="1" applyFill="1" applyAlignment="1">
      <alignment horizontal="right" vertical="center" wrapText="1" readingOrder="1"/>
    </xf>
    <xf numFmtId="0" fontId="70" fillId="25" borderId="22" xfId="0" applyFont="1" applyFill="1" applyBorder="1" applyAlignment="1">
      <alignment horizontal="right" vertical="center" wrapText="1" readingOrder="1"/>
    </xf>
    <xf numFmtId="0" fontId="67" fillId="25" borderId="9" xfId="0" applyFont="1" applyFill="1" applyBorder="1" applyAlignment="1">
      <alignment horizontal="right" vertical="center" wrapText="1" readingOrder="1"/>
    </xf>
    <xf numFmtId="0" fontId="70" fillId="25" borderId="18" xfId="0" applyFont="1" applyFill="1" applyBorder="1" applyAlignment="1">
      <alignment horizontal="right" vertical="center" wrapText="1" readingOrder="1"/>
    </xf>
    <xf numFmtId="0" fontId="70" fillId="25" borderId="19" xfId="0" applyFont="1" applyFill="1" applyBorder="1" applyAlignment="1">
      <alignment horizontal="right" vertical="center" wrapText="1" readingOrder="1"/>
    </xf>
    <xf numFmtId="0" fontId="64" fillId="25" borderId="17" xfId="0" applyFont="1" applyFill="1" applyBorder="1" applyAlignment="1">
      <alignment horizontal="left" vertical="center" wrapText="1"/>
    </xf>
    <xf numFmtId="0" fontId="64" fillId="25" borderId="0" xfId="0" applyFont="1" applyFill="1" applyAlignment="1">
      <alignment horizontal="left" vertical="center" wrapText="1"/>
    </xf>
    <xf numFmtId="0" fontId="64" fillId="25" borderId="22" xfId="0" applyFont="1" applyFill="1" applyBorder="1" applyAlignment="1">
      <alignment horizontal="left" vertical="center" wrapText="1"/>
    </xf>
    <xf numFmtId="0" fontId="64" fillId="25" borderId="9" xfId="0" applyFont="1" applyFill="1" applyBorder="1" applyAlignment="1">
      <alignment horizontal="left" vertical="center" wrapText="1"/>
    </xf>
    <xf numFmtId="0" fontId="64" fillId="25" borderId="18" xfId="0" applyFont="1" applyFill="1" applyBorder="1" applyAlignment="1">
      <alignment horizontal="left" vertical="center" wrapText="1"/>
    </xf>
    <xf numFmtId="0" fontId="64" fillId="25" borderId="19" xfId="0" applyFont="1" applyFill="1" applyBorder="1" applyAlignment="1">
      <alignment horizontal="left" vertical="center" wrapText="1"/>
    </xf>
    <xf numFmtId="0" fontId="65" fillId="22" borderId="17" xfId="15" applyFont="1" applyFill="1" applyBorder="1" applyAlignment="1">
      <alignment horizontal="center" vertical="center"/>
    </xf>
    <xf numFmtId="0" fontId="65" fillId="22" borderId="0" xfId="15" applyFont="1" applyFill="1" applyAlignment="1">
      <alignment horizontal="center" vertical="center"/>
    </xf>
    <xf numFmtId="0" fontId="65" fillId="22" borderId="22" xfId="15" applyFont="1" applyFill="1" applyBorder="1" applyAlignment="1">
      <alignment horizontal="center" vertical="center"/>
    </xf>
    <xf numFmtId="0" fontId="65" fillId="22" borderId="20" xfId="15" applyFont="1" applyFill="1" applyBorder="1" applyAlignment="1">
      <alignment horizontal="center" vertical="center"/>
    </xf>
    <xf numFmtId="0" fontId="65" fillId="22" borderId="21" xfId="15" applyFont="1" applyFill="1" applyBorder="1" applyAlignment="1">
      <alignment horizontal="center" vertical="center"/>
    </xf>
    <xf numFmtId="0" fontId="68" fillId="25" borderId="20" xfId="0" applyFont="1" applyFill="1" applyBorder="1" applyAlignment="1">
      <alignment horizontal="right" vertical="center" wrapText="1" readingOrder="1"/>
    </xf>
    <xf numFmtId="0" fontId="68" fillId="25" borderId="21" xfId="0" applyFont="1" applyFill="1" applyBorder="1" applyAlignment="1">
      <alignment horizontal="right" vertical="center" wrapText="1" readingOrder="1"/>
    </xf>
    <xf numFmtId="0" fontId="68" fillId="25" borderId="0" xfId="0" applyFont="1" applyFill="1" applyAlignment="1">
      <alignment horizontal="right" vertical="center" wrapText="1" readingOrder="1"/>
    </xf>
    <xf numFmtId="0" fontId="68" fillId="25" borderId="22" xfId="0" applyFont="1" applyFill="1" applyBorder="1" applyAlignment="1">
      <alignment horizontal="right" vertical="center" wrapText="1" readingOrder="1"/>
    </xf>
    <xf numFmtId="0" fontId="68" fillId="25" borderId="18" xfId="0" applyFont="1" applyFill="1" applyBorder="1" applyAlignment="1">
      <alignment horizontal="right" vertical="center" wrapText="1" readingOrder="1"/>
    </xf>
    <xf numFmtId="0" fontId="68" fillId="25" borderId="19" xfId="0" applyFont="1" applyFill="1" applyBorder="1" applyAlignment="1">
      <alignment horizontal="right" vertical="center" wrapText="1" readingOrder="1"/>
    </xf>
    <xf numFmtId="0" fontId="65" fillId="22" borderId="17" xfId="55" applyFont="1" applyFill="1" applyBorder="1" applyAlignment="1">
      <alignment horizontal="center" vertical="center"/>
    </xf>
    <xf numFmtId="0" fontId="65" fillId="22" borderId="11" xfId="55" applyFont="1" applyFill="1" applyBorder="1" applyAlignment="1">
      <alignment horizontal="center" vertical="center"/>
    </xf>
    <xf numFmtId="0" fontId="65" fillId="22" borderId="26" xfId="15" applyFont="1" applyFill="1" applyBorder="1" applyAlignment="1">
      <alignment horizontal="center" vertical="center"/>
    </xf>
    <xf numFmtId="0" fontId="65" fillId="22" borderId="15" xfId="15" applyFont="1" applyFill="1" applyBorder="1" applyAlignment="1">
      <alignment horizontal="center" vertical="center"/>
    </xf>
    <xf numFmtId="0" fontId="65" fillId="22" borderId="13" xfId="15" applyFont="1" applyFill="1" applyBorder="1" applyAlignment="1">
      <alignment horizontal="center" vertical="center" wrapText="1"/>
    </xf>
    <xf numFmtId="0" fontId="65" fillId="22" borderId="32" xfId="15" applyFont="1" applyFill="1" applyBorder="1" applyAlignment="1">
      <alignment horizontal="center" vertical="center" wrapText="1"/>
    </xf>
    <xf numFmtId="0" fontId="64" fillId="16" borderId="17" xfId="0" applyFont="1" applyFill="1" applyBorder="1" applyAlignment="1">
      <alignment horizontal="left" vertical="center" wrapText="1"/>
    </xf>
    <xf numFmtId="0" fontId="64" fillId="16" borderId="0" xfId="0" applyFont="1" applyFill="1" applyAlignment="1">
      <alignment horizontal="left" vertical="center" wrapText="1"/>
    </xf>
    <xf numFmtId="0" fontId="64" fillId="16" borderId="22" xfId="0" applyFont="1" applyFill="1" applyBorder="1" applyAlignment="1">
      <alignment horizontal="left" vertical="center" wrapText="1"/>
    </xf>
    <xf numFmtId="0" fontId="64" fillId="16" borderId="9" xfId="0" applyFont="1" applyFill="1" applyBorder="1" applyAlignment="1">
      <alignment horizontal="left" vertical="center" wrapText="1"/>
    </xf>
    <xf numFmtId="0" fontId="64" fillId="16" borderId="18" xfId="0" applyFont="1" applyFill="1" applyBorder="1" applyAlignment="1">
      <alignment horizontal="left" vertical="center" wrapText="1"/>
    </xf>
    <xf numFmtId="0" fontId="64" fillId="16" borderId="19" xfId="0" applyFont="1" applyFill="1" applyBorder="1" applyAlignment="1">
      <alignment horizontal="left" vertical="center" wrapText="1"/>
    </xf>
    <xf numFmtId="0" fontId="65" fillId="22" borderId="11" xfId="15" applyFont="1" applyFill="1" applyBorder="1" applyAlignment="1">
      <alignment horizontal="center" vertical="center"/>
    </xf>
    <xf numFmtId="0" fontId="64" fillId="16" borderId="11" xfId="0" applyFont="1" applyFill="1" applyBorder="1" applyAlignment="1">
      <alignment horizontal="left" vertical="center" wrapText="1"/>
    </xf>
    <xf numFmtId="0" fontId="64" fillId="16" borderId="20" xfId="0" applyFont="1" applyFill="1" applyBorder="1" applyAlignment="1">
      <alignment horizontal="left" vertical="center" wrapText="1"/>
    </xf>
    <xf numFmtId="0" fontId="64" fillId="16" borderId="21" xfId="0" applyFont="1" applyFill="1" applyBorder="1" applyAlignment="1">
      <alignment horizontal="left" vertical="center" wrapText="1"/>
    </xf>
    <xf numFmtId="0" fontId="65" fillId="22" borderId="27" xfId="15" applyFont="1" applyFill="1" applyBorder="1" applyAlignment="1">
      <alignment horizontal="center" vertical="center"/>
    </xf>
    <xf numFmtId="0" fontId="65" fillId="22" borderId="161" xfId="15" applyFont="1" applyFill="1" applyBorder="1" applyAlignment="1">
      <alignment horizontal="center" vertical="center"/>
    </xf>
    <xf numFmtId="0" fontId="65" fillId="19" borderId="17" xfId="31" applyFont="1" applyFill="1" applyBorder="1" applyAlignment="1">
      <alignment horizontal="center" vertical="center" wrapText="1"/>
    </xf>
    <xf numFmtId="0" fontId="65" fillId="22" borderId="16" xfId="15" applyFont="1" applyFill="1" applyBorder="1" applyAlignment="1">
      <alignment horizontal="center" vertical="center"/>
    </xf>
    <xf numFmtId="0" fontId="65" fillId="22" borderId="33" xfId="15" applyFont="1" applyFill="1" applyBorder="1" applyAlignment="1">
      <alignment horizontal="center" vertical="center"/>
    </xf>
    <xf numFmtId="0" fontId="65" fillId="22" borderId="12" xfId="15" applyFont="1" applyFill="1" applyBorder="1" applyAlignment="1">
      <alignment horizontal="center" vertical="center"/>
    </xf>
    <xf numFmtId="0" fontId="65" fillId="22" borderId="16" xfId="15" applyFont="1" applyFill="1" applyBorder="1" applyAlignment="1">
      <alignment horizontal="center" vertical="center" wrapText="1"/>
    </xf>
    <xf numFmtId="0" fontId="65" fillId="19" borderId="22" xfId="31" applyFont="1" applyFill="1" applyBorder="1" applyAlignment="1">
      <alignment horizontal="center" vertical="center" wrapText="1"/>
    </xf>
    <xf numFmtId="0" fontId="65" fillId="22" borderId="164" xfId="15" applyFont="1" applyFill="1" applyBorder="1" applyAlignment="1">
      <alignment horizontal="center" vertical="center"/>
    </xf>
    <xf numFmtId="0" fontId="65" fillId="22" borderId="165" xfId="15" applyFont="1" applyFill="1" applyBorder="1" applyAlignment="1">
      <alignment horizontal="center" vertical="center"/>
    </xf>
    <xf numFmtId="0" fontId="65" fillId="22" borderId="166" xfId="15" applyFont="1" applyFill="1" applyBorder="1" applyAlignment="1">
      <alignment horizontal="center" vertical="center"/>
    </xf>
    <xf numFmtId="0" fontId="65" fillId="22" borderId="34" xfId="15" applyFont="1" applyFill="1" applyBorder="1" applyAlignment="1">
      <alignment horizontal="center" vertical="center"/>
    </xf>
    <xf numFmtId="0" fontId="65" fillId="22" borderId="23" xfId="15" applyFont="1" applyFill="1" applyBorder="1" applyAlignment="1">
      <alignment horizontal="center" vertical="center"/>
    </xf>
    <xf numFmtId="0" fontId="65" fillId="22" borderId="35" xfId="15" applyFont="1" applyFill="1" applyBorder="1" applyAlignment="1">
      <alignment horizontal="center" vertical="center"/>
    </xf>
    <xf numFmtId="0" fontId="65" fillId="22" borderId="36" xfId="15" applyFont="1" applyFill="1" applyBorder="1" applyAlignment="1">
      <alignment horizontal="center" vertical="center"/>
    </xf>
    <xf numFmtId="0" fontId="65" fillId="22" borderId="8" xfId="55" applyFont="1" applyFill="1" applyBorder="1" applyAlignment="1">
      <alignment horizontal="center" vertical="center" wrapText="1"/>
    </xf>
    <xf numFmtId="0" fontId="65" fillId="22" borderId="16" xfId="55" applyFont="1" applyFill="1" applyBorder="1" applyAlignment="1">
      <alignment horizontal="center" vertical="center" wrapText="1"/>
    </xf>
    <xf numFmtId="0" fontId="65" fillId="22" borderId="8" xfId="55" applyFont="1" applyFill="1" applyBorder="1" applyAlignment="1">
      <alignment horizontal="center" vertical="center"/>
    </xf>
    <xf numFmtId="0" fontId="65" fillId="22" borderId="16" xfId="55" applyFont="1" applyFill="1" applyBorder="1" applyAlignment="1">
      <alignment horizontal="center" vertical="center"/>
    </xf>
    <xf numFmtId="0" fontId="65" fillId="22" borderId="13" xfId="55" applyFont="1" applyFill="1" applyBorder="1" applyAlignment="1">
      <alignment horizontal="center" vertical="center"/>
    </xf>
    <xf numFmtId="0" fontId="65" fillId="22" borderId="25" xfId="55" applyFont="1" applyFill="1" applyBorder="1" applyAlignment="1">
      <alignment horizontal="center" vertical="center"/>
    </xf>
    <xf numFmtId="0" fontId="65" fillId="22" borderId="32" xfId="55" applyFont="1" applyFill="1" applyBorder="1" applyAlignment="1">
      <alignment horizontal="center" vertical="center"/>
    </xf>
    <xf numFmtId="0" fontId="67" fillId="25" borderId="18" xfId="0" applyFont="1" applyFill="1" applyBorder="1" applyAlignment="1">
      <alignment horizontal="right" vertical="center" wrapText="1" readingOrder="1"/>
    </xf>
    <xf numFmtId="0" fontId="67" fillId="25" borderId="0" xfId="0" applyFont="1" applyFill="1" applyAlignment="1">
      <alignment horizontal="right" vertical="center" wrapText="1" readingOrder="1"/>
    </xf>
    <xf numFmtId="0" fontId="67" fillId="25" borderId="20" xfId="0" applyFont="1" applyFill="1" applyBorder="1" applyAlignment="1">
      <alignment horizontal="right" vertical="center" wrapText="1" readingOrder="1"/>
    </xf>
    <xf numFmtId="0" fontId="65" fillId="22" borderId="167" xfId="15" applyFont="1" applyFill="1" applyBorder="1" applyAlignment="1">
      <alignment horizontal="center" vertical="center"/>
    </xf>
    <xf numFmtId="0" fontId="65" fillId="22" borderId="168" xfId="15" applyFont="1" applyFill="1" applyBorder="1" applyAlignment="1">
      <alignment horizontal="center" vertical="center"/>
    </xf>
    <xf numFmtId="0" fontId="65" fillId="22" borderId="11" xfId="15" applyFont="1" applyFill="1" applyBorder="1" applyAlignment="1">
      <alignment horizontal="center" vertical="center" wrapText="1"/>
    </xf>
    <xf numFmtId="0" fontId="65" fillId="22" borderId="20" xfId="15" applyFont="1" applyFill="1" applyBorder="1" applyAlignment="1">
      <alignment horizontal="center" vertical="center" wrapText="1"/>
    </xf>
    <xf numFmtId="0" fontId="65" fillId="22" borderId="21" xfId="15" applyFont="1" applyFill="1" applyBorder="1" applyAlignment="1">
      <alignment horizontal="center" vertical="center" wrapText="1"/>
    </xf>
    <xf numFmtId="0" fontId="64" fillId="25" borderId="17" xfId="48" applyFont="1" applyFill="1" applyBorder="1" applyAlignment="1">
      <alignment horizontal="left" vertical="center" wrapText="1"/>
    </xf>
    <xf numFmtId="0" fontId="64" fillId="25" borderId="0" xfId="48" applyFont="1" applyFill="1" applyAlignment="1">
      <alignment horizontal="left" vertical="center" wrapText="1"/>
    </xf>
    <xf numFmtId="0" fontId="64" fillId="25" borderId="22" xfId="48" applyFont="1" applyFill="1" applyBorder="1" applyAlignment="1">
      <alignment horizontal="left" vertical="center" wrapText="1"/>
    </xf>
    <xf numFmtId="0" fontId="64" fillId="25" borderId="9" xfId="48" applyFont="1" applyFill="1" applyBorder="1" applyAlignment="1">
      <alignment horizontal="left" vertical="center" wrapText="1"/>
    </xf>
    <xf numFmtId="0" fontId="64" fillId="25" borderId="18" xfId="48" applyFont="1" applyFill="1" applyBorder="1" applyAlignment="1">
      <alignment horizontal="left" vertical="center" wrapText="1"/>
    </xf>
    <xf numFmtId="0" fontId="64" fillId="25" borderId="19" xfId="48" applyFont="1" applyFill="1" applyBorder="1" applyAlignment="1">
      <alignment horizontal="left" vertical="center" wrapText="1"/>
    </xf>
    <xf numFmtId="0" fontId="67" fillId="25" borderId="11" xfId="48" applyFont="1" applyFill="1" applyBorder="1" applyAlignment="1">
      <alignment horizontal="right" vertical="center" wrapText="1"/>
    </xf>
    <xf numFmtId="0" fontId="67" fillId="25" borderId="20" xfId="48" applyFont="1" applyFill="1" applyBorder="1" applyAlignment="1">
      <alignment horizontal="right" vertical="center" wrapText="1"/>
    </xf>
    <xf numFmtId="0" fontId="67" fillId="25" borderId="21" xfId="48" applyFont="1" applyFill="1" applyBorder="1" applyAlignment="1">
      <alignment horizontal="right" vertical="center" wrapText="1"/>
    </xf>
    <xf numFmtId="0" fontId="64" fillId="25" borderId="11" xfId="48" applyFont="1" applyFill="1" applyBorder="1" applyAlignment="1">
      <alignment horizontal="left" vertical="center" wrapText="1"/>
    </xf>
    <xf numFmtId="0" fontId="64" fillId="25" borderId="20" xfId="48" applyFont="1" applyFill="1" applyBorder="1" applyAlignment="1">
      <alignment horizontal="left" vertical="center" wrapText="1"/>
    </xf>
    <xf numFmtId="0" fontId="64" fillId="25" borderId="21" xfId="48" applyFont="1" applyFill="1" applyBorder="1" applyAlignment="1">
      <alignment horizontal="left" vertical="center" wrapText="1"/>
    </xf>
    <xf numFmtId="0" fontId="65" fillId="22" borderId="170" xfId="55" applyFont="1" applyFill="1" applyBorder="1" applyAlignment="1">
      <alignment horizontal="center" vertical="center"/>
    </xf>
    <xf numFmtId="0" fontId="65" fillId="22" borderId="37" xfId="55" applyFont="1" applyFill="1" applyBorder="1" applyAlignment="1">
      <alignment horizontal="center" vertical="center"/>
    </xf>
    <xf numFmtId="0" fontId="65" fillId="22" borderId="165" xfId="55" applyFont="1" applyFill="1" applyBorder="1" applyAlignment="1">
      <alignment horizontal="center" vertical="center"/>
    </xf>
    <xf numFmtId="0" fontId="65" fillId="22" borderId="171" xfId="55" applyFont="1" applyFill="1" applyBorder="1" applyAlignment="1">
      <alignment horizontal="center" vertical="center"/>
    </xf>
    <xf numFmtId="0" fontId="65" fillId="22" borderId="172" xfId="55" applyFont="1" applyFill="1" applyBorder="1" applyAlignment="1">
      <alignment horizontal="center" vertical="center"/>
    </xf>
    <xf numFmtId="0" fontId="65" fillId="22" borderId="164" xfId="55" applyFont="1" applyFill="1" applyBorder="1" applyAlignment="1">
      <alignment horizontal="center" vertical="center"/>
    </xf>
    <xf numFmtId="0" fontId="67" fillId="25" borderId="17" xfId="48" applyFont="1" applyFill="1" applyBorder="1" applyAlignment="1">
      <alignment horizontal="right" vertical="center" wrapText="1"/>
    </xf>
    <xf numFmtId="0" fontId="67" fillId="25" borderId="0" xfId="48" applyFont="1" applyFill="1" applyAlignment="1">
      <alignment horizontal="right" vertical="center" wrapText="1"/>
    </xf>
    <xf numFmtId="0" fontId="67" fillId="25" borderId="22" xfId="48" applyFont="1" applyFill="1" applyBorder="1" applyAlignment="1">
      <alignment horizontal="right" vertical="center" wrapText="1"/>
    </xf>
    <xf numFmtId="0" fontId="67" fillId="25" borderId="9" xfId="48" applyFont="1" applyFill="1" applyBorder="1" applyAlignment="1">
      <alignment horizontal="right" vertical="center" wrapText="1"/>
    </xf>
    <xf numFmtId="0" fontId="67" fillId="25" borderId="18" xfId="48" applyFont="1" applyFill="1" applyBorder="1" applyAlignment="1">
      <alignment horizontal="right" vertical="center" wrapText="1"/>
    </xf>
    <xf numFmtId="0" fontId="67" fillId="25" borderId="19" xfId="48" applyFont="1" applyFill="1" applyBorder="1" applyAlignment="1">
      <alignment horizontal="right" vertical="center" wrapText="1"/>
    </xf>
    <xf numFmtId="0" fontId="65" fillId="22" borderId="27" xfId="55" applyFont="1" applyFill="1" applyBorder="1" applyAlignment="1">
      <alignment horizontal="center" vertical="center" wrapText="1"/>
    </xf>
    <xf numFmtId="0" fontId="65" fillId="22" borderId="17" xfId="15" applyFont="1" applyFill="1" applyBorder="1" applyAlignment="1">
      <alignment horizontal="center" vertical="center" wrapText="1"/>
    </xf>
    <xf numFmtId="0" fontId="65" fillId="22" borderId="27" xfId="15" applyFont="1" applyFill="1" applyBorder="1" applyAlignment="1">
      <alignment horizontal="center" vertical="center" wrapText="1"/>
    </xf>
    <xf numFmtId="0" fontId="65" fillId="22" borderId="161" xfId="15" applyFont="1" applyFill="1" applyBorder="1" applyAlignment="1">
      <alignment horizontal="center" vertical="center" wrapText="1"/>
    </xf>
  </cellXfs>
  <cellStyles count="521">
    <cellStyle name="0" xfId="74" xr:uid="{00000000-0005-0000-0000-000000000000}"/>
    <cellStyle name="0.0" xfId="75" xr:uid="{00000000-0005-0000-0000-000001000000}"/>
    <cellStyle name="0.0000" xfId="76" xr:uid="{00000000-0005-0000-0000-000002000000}"/>
    <cellStyle name="Accent1 2" xfId="1" xr:uid="{00000000-0005-0000-0000-000003000000}"/>
    <cellStyle name="Accent1 3" xfId="2" xr:uid="{00000000-0005-0000-0000-000004000000}"/>
    <cellStyle name="Accent2 2" xfId="3" xr:uid="{00000000-0005-0000-0000-000005000000}"/>
    <cellStyle name="Accent2 3" xfId="4" xr:uid="{00000000-0005-0000-0000-000006000000}"/>
    <cellStyle name="Accent3 2" xfId="5" xr:uid="{00000000-0005-0000-0000-000007000000}"/>
    <cellStyle name="Accent3 3" xfId="6" xr:uid="{00000000-0005-0000-0000-000008000000}"/>
    <cellStyle name="Accent4 2" xfId="7" xr:uid="{00000000-0005-0000-0000-000009000000}"/>
    <cellStyle name="Accent4 3" xfId="8" xr:uid="{00000000-0005-0000-0000-00000A000000}"/>
    <cellStyle name="Accent5 2" xfId="9" xr:uid="{00000000-0005-0000-0000-00000B000000}"/>
    <cellStyle name="Accent6 2" xfId="10" xr:uid="{00000000-0005-0000-0000-00000C000000}"/>
    <cellStyle name="Accent6 3" xfId="11" xr:uid="{00000000-0005-0000-0000-00000D000000}"/>
    <cellStyle name="Bad" xfId="12" xr:uid="{00000000-0005-0000-0000-00000E000000}"/>
    <cellStyle name="Check Cell" xfId="13" xr:uid="{00000000-0005-0000-0000-00000F000000}"/>
    <cellStyle name="decimalen" xfId="77" xr:uid="{00000000-0005-0000-0000-000010000000}"/>
    <cellStyle name="decimalenpunt2" xfId="78" xr:uid="{00000000-0005-0000-0000-000011000000}"/>
    <cellStyle name="Euro" xfId="14" xr:uid="{00000000-0005-0000-0000-000012000000}"/>
    <cellStyle name="Excel Built-in Normal" xfId="15" xr:uid="{00000000-0005-0000-0000-000013000000}"/>
    <cellStyle name="Explanatory Text" xfId="16" xr:uid="{00000000-0005-0000-0000-000014000000}"/>
    <cellStyle name="Good" xfId="17" xr:uid="{00000000-0005-0000-0000-000015000000}"/>
    <cellStyle name="Header" xfId="79" xr:uid="{00000000-0005-0000-0000-000016000000}"/>
    <cellStyle name="Heading 1" xfId="18" xr:uid="{00000000-0005-0000-0000-000017000000}"/>
    <cellStyle name="Heading 2" xfId="19" xr:uid="{00000000-0005-0000-0000-000018000000}"/>
    <cellStyle name="Heading 3" xfId="20" xr:uid="{00000000-0005-0000-0000-000019000000}"/>
    <cellStyle name="Heading 4" xfId="21" xr:uid="{00000000-0005-0000-0000-00001A000000}"/>
    <cellStyle name="Kleine titel" xfId="23" xr:uid="{00000000-0005-0000-0000-00001B000000}"/>
    <cellStyle name="komma1nul" xfId="82" xr:uid="{00000000-0005-0000-0000-00001C000000}"/>
    <cellStyle name="komma2nul" xfId="83" xr:uid="{00000000-0005-0000-0000-00001D000000}"/>
    <cellStyle name="Lien hypertexte" xfId="22" builtinId="8"/>
    <cellStyle name="Lien hypertexte 2" xfId="24" xr:uid="{00000000-0005-0000-0000-00001F000000}"/>
    <cellStyle name="Lien hypertexte 3" xfId="25" xr:uid="{00000000-0005-0000-0000-000020000000}"/>
    <cellStyle name="Lien hypertexte 4" xfId="26" xr:uid="{00000000-0005-0000-0000-000021000000}"/>
    <cellStyle name="Lien hypertexte 5" xfId="27" xr:uid="{00000000-0005-0000-0000-000022000000}"/>
    <cellStyle name="Lien hypertexte 6" xfId="80" xr:uid="{00000000-0005-0000-0000-000023000000}"/>
    <cellStyle name="Milliers 2" xfId="81" xr:uid="{00000000-0005-0000-0000-000024000000}"/>
    <cellStyle name="Monétaire 2" xfId="28" xr:uid="{00000000-0005-0000-0000-000025000000}"/>
    <cellStyle name="Monétaire 3" xfId="29" xr:uid="{00000000-0005-0000-0000-000026000000}"/>
    <cellStyle name="Netten_1" xfId="84" xr:uid="{00000000-0005-0000-0000-000027000000}"/>
    <cellStyle name="Neutral" xfId="30" xr:uid="{00000000-0005-0000-0000-000028000000}"/>
    <cellStyle name="nieuw" xfId="85" xr:uid="{00000000-0005-0000-0000-000029000000}"/>
    <cellStyle name="Niveau" xfId="86" xr:uid="{00000000-0005-0000-0000-00002A000000}"/>
    <cellStyle name="Normal" xfId="0" builtinId="0"/>
    <cellStyle name="Normal 10" xfId="95" xr:uid="{00000000-0005-0000-0000-00002C000000}"/>
    <cellStyle name="Normal 11" xfId="519" xr:uid="{77BDC0C8-96D6-47F1-B932-CE84AE7FADC0}"/>
    <cellStyle name="Normal 12" xfId="520" xr:uid="{6282324D-2527-4BE0-8F10-091C5EDBF5BA}"/>
    <cellStyle name="Normal 2" xfId="31" xr:uid="{00000000-0005-0000-0000-00002D000000}"/>
    <cellStyle name="Normal 2 2" xfId="32" xr:uid="{00000000-0005-0000-0000-00002E000000}"/>
    <cellStyle name="Normal 3" xfId="33" xr:uid="{00000000-0005-0000-0000-00002F000000}"/>
    <cellStyle name="Normal 3 10" xfId="407" xr:uid="{34060270-D514-4F8E-B583-2994B6EF9476}"/>
    <cellStyle name="Normal 3 2" xfId="34" xr:uid="{00000000-0005-0000-0000-000030000000}"/>
    <cellStyle name="Normal 3 2 2" xfId="35" xr:uid="{00000000-0005-0000-0000-000031000000}"/>
    <cellStyle name="Normal 3 2 2 2" xfId="63" xr:uid="{00000000-0005-0000-0000-000032000000}"/>
    <cellStyle name="Normal 3 2 2 2 2" xfId="114" xr:uid="{00000000-0005-0000-0000-000033000000}"/>
    <cellStyle name="Normal 3 2 2 2 2 2" xfId="170" xr:uid="{00000000-0005-0000-0000-000034000000}"/>
    <cellStyle name="Normal 3 2 2 2 2 2 2" xfId="282" xr:uid="{0F74392A-83D5-41AA-82FA-388B3B119D63}"/>
    <cellStyle name="Normal 3 2 2 2 2 2 3" xfId="394" xr:uid="{D8DCEDC1-3BB8-417F-A6DC-8158401B1C12}"/>
    <cellStyle name="Normal 3 2 2 2 2 2 4" xfId="506" xr:uid="{D33F1425-8495-4DB0-ACA4-4B17494A4C6D}"/>
    <cellStyle name="Normal 3 2 2 2 2 3" xfId="226" xr:uid="{B6182117-F25D-4C96-A037-359776A00E79}"/>
    <cellStyle name="Normal 3 2 2 2 2 4" xfId="338" xr:uid="{A1BE8C4E-91EF-4E2D-804F-B17B53F55C1A}"/>
    <cellStyle name="Normal 3 2 2 2 2 5" xfId="450" xr:uid="{C5DB7268-2349-4266-A015-4C0DC3A104DE}"/>
    <cellStyle name="Normal 3 2 2 2 3" xfId="142" xr:uid="{00000000-0005-0000-0000-000035000000}"/>
    <cellStyle name="Normal 3 2 2 2 3 2" xfId="254" xr:uid="{EF6BB32C-36DF-41AE-97A7-F8BD8AF02502}"/>
    <cellStyle name="Normal 3 2 2 2 3 3" xfId="366" xr:uid="{EFA73351-3F75-402B-B298-2BF2FCC3A3FB}"/>
    <cellStyle name="Normal 3 2 2 2 3 4" xfId="478" xr:uid="{A9C1E483-C510-44CC-9723-C2E8482A6FE6}"/>
    <cellStyle name="Normal 3 2 2 2 4" xfId="198" xr:uid="{1946D736-DD61-4C7C-AA48-02C6ED1C3631}"/>
    <cellStyle name="Normal 3 2 2 2 5" xfId="310" xr:uid="{6611B6D9-DF71-4140-9813-95D4A5B1C206}"/>
    <cellStyle name="Normal 3 2 2 2 6" xfId="422" xr:uid="{2E102507-79B6-4792-9953-B2B933D89248}"/>
    <cellStyle name="Normal 3 2 2 3" xfId="101" xr:uid="{00000000-0005-0000-0000-000036000000}"/>
    <cellStyle name="Normal 3 2 2 3 2" xfId="157" xr:uid="{00000000-0005-0000-0000-000037000000}"/>
    <cellStyle name="Normal 3 2 2 3 2 2" xfId="269" xr:uid="{6D7769E9-133C-4E99-8194-C9A54C5833DA}"/>
    <cellStyle name="Normal 3 2 2 3 2 3" xfId="381" xr:uid="{83BEB632-5093-4A81-B354-CF5F1FF92D5D}"/>
    <cellStyle name="Normal 3 2 2 3 2 4" xfId="493" xr:uid="{9808887D-53AE-4352-9BC3-E6B845925272}"/>
    <cellStyle name="Normal 3 2 2 3 3" xfId="213" xr:uid="{AB861631-DEFE-46B6-B927-32349CCC5E4F}"/>
    <cellStyle name="Normal 3 2 2 3 4" xfId="325" xr:uid="{170A5D47-2DC1-4E2D-89B1-072FED48E6B9}"/>
    <cellStyle name="Normal 3 2 2 3 5" xfId="437" xr:uid="{23B6A047-21CD-4AC2-9472-D940BF2E77CD}"/>
    <cellStyle name="Normal 3 2 2 4" xfId="129" xr:uid="{00000000-0005-0000-0000-000038000000}"/>
    <cellStyle name="Normal 3 2 2 4 2" xfId="241" xr:uid="{93C20B46-D490-4D60-9C75-7D9EB45181A1}"/>
    <cellStyle name="Normal 3 2 2 4 3" xfId="353" xr:uid="{6DDB342E-3349-423D-AF4F-2307BB6A57DC}"/>
    <cellStyle name="Normal 3 2 2 4 4" xfId="465" xr:uid="{FF084B8C-0CDA-456C-B2C2-93B73D31591A}"/>
    <cellStyle name="Normal 3 2 2 5" xfId="185" xr:uid="{2DDBF7E2-FF6C-41D5-8F0E-8925B346D0C6}"/>
    <cellStyle name="Normal 3 2 2 6" xfId="297" xr:uid="{E2F7CF5F-5EAF-4789-BD2E-C76E613AF620}"/>
    <cellStyle name="Normal 3 2 2 7" xfId="409" xr:uid="{8722769D-C3A2-4AD0-8616-F4CB79A80459}"/>
    <cellStyle name="Normal 3 2 3" xfId="62" xr:uid="{00000000-0005-0000-0000-000039000000}"/>
    <cellStyle name="Normal 3 2 3 2" xfId="113" xr:uid="{00000000-0005-0000-0000-00003A000000}"/>
    <cellStyle name="Normal 3 2 3 2 2" xfId="169" xr:uid="{00000000-0005-0000-0000-00003B000000}"/>
    <cellStyle name="Normal 3 2 3 2 2 2" xfId="281" xr:uid="{9FEF6DDA-CCFA-4EB6-887E-531DF3BB4EB5}"/>
    <cellStyle name="Normal 3 2 3 2 2 3" xfId="393" xr:uid="{AB5BC473-AC4B-4992-BF1E-BCA90DA9A704}"/>
    <cellStyle name="Normal 3 2 3 2 2 4" xfId="505" xr:uid="{83A77139-0D5E-4574-915F-0FC6E06AEB90}"/>
    <cellStyle name="Normal 3 2 3 2 3" xfId="225" xr:uid="{F32FB731-07A9-4315-ACEE-5C2D8CB491E5}"/>
    <cellStyle name="Normal 3 2 3 2 4" xfId="337" xr:uid="{29262594-D1C1-40D3-A564-D359EAE70FC1}"/>
    <cellStyle name="Normal 3 2 3 2 5" xfId="449" xr:uid="{A126B13A-05F9-4EAD-B567-2A9BF308765A}"/>
    <cellStyle name="Normal 3 2 3 3" xfId="141" xr:uid="{00000000-0005-0000-0000-00003C000000}"/>
    <cellStyle name="Normal 3 2 3 3 2" xfId="253" xr:uid="{133020B7-2F6B-4FFC-A4AC-BB52A564A0EB}"/>
    <cellStyle name="Normal 3 2 3 3 3" xfId="365" xr:uid="{5055209A-DA01-4BBE-B2B3-E5B8F284398B}"/>
    <cellStyle name="Normal 3 2 3 3 4" xfId="477" xr:uid="{AB8A6DD7-A3AB-4DC9-BCF1-CEB98F9D9E75}"/>
    <cellStyle name="Normal 3 2 3 4" xfId="197" xr:uid="{1B14BA73-F728-4FAA-89C8-3BDF547FB1C5}"/>
    <cellStyle name="Normal 3 2 3 5" xfId="309" xr:uid="{DB26C0C6-8483-4A99-BFED-ACD2489196CA}"/>
    <cellStyle name="Normal 3 2 3 6" xfId="421" xr:uid="{FB4F230D-1F6E-4990-AB0D-3484AE1C6795}"/>
    <cellStyle name="Normal 3 2 4" xfId="100" xr:uid="{00000000-0005-0000-0000-00003D000000}"/>
    <cellStyle name="Normal 3 2 4 2" xfId="156" xr:uid="{00000000-0005-0000-0000-00003E000000}"/>
    <cellStyle name="Normal 3 2 4 2 2" xfId="268" xr:uid="{E2189D2E-3752-4B81-A99C-0FC0EB77F670}"/>
    <cellStyle name="Normal 3 2 4 2 3" xfId="380" xr:uid="{718C1083-46AD-4208-B9E6-9048EE45C381}"/>
    <cellStyle name="Normal 3 2 4 2 4" xfId="492" xr:uid="{0EF03FBF-66DC-455E-84DE-D156FEEFCA74}"/>
    <cellStyle name="Normal 3 2 4 3" xfId="212" xr:uid="{85BEC79A-EDBD-430F-A97E-0551536063D7}"/>
    <cellStyle name="Normal 3 2 4 4" xfId="324" xr:uid="{E186979E-64C3-44CE-A118-725FE4E13FFF}"/>
    <cellStyle name="Normal 3 2 4 5" xfId="436" xr:uid="{5A4A104F-34AE-4E1D-884B-3848131D187A}"/>
    <cellStyle name="Normal 3 2 5" xfId="128" xr:uid="{00000000-0005-0000-0000-00003F000000}"/>
    <cellStyle name="Normal 3 2 5 2" xfId="240" xr:uid="{03C272B1-4189-450D-BDD7-71B8EB8C807D}"/>
    <cellStyle name="Normal 3 2 5 3" xfId="352" xr:uid="{51B8D538-239D-448B-9336-E0209E5E04A5}"/>
    <cellStyle name="Normal 3 2 5 4" xfId="464" xr:uid="{CB8DF491-17BC-4C2D-8B4C-2551D906A276}"/>
    <cellStyle name="Normal 3 2 6" xfId="184" xr:uid="{E1FD66EC-F7E0-4500-8376-024B86A977EA}"/>
    <cellStyle name="Normal 3 2 7" xfId="296" xr:uid="{BD18CAB8-4778-4185-8451-97034152B5A0}"/>
    <cellStyle name="Normal 3 2 8" xfId="408" xr:uid="{E7DB1709-3868-436F-9BB8-314C03FD8FEC}"/>
    <cellStyle name="Normal 3 3" xfId="36" xr:uid="{00000000-0005-0000-0000-000040000000}"/>
    <cellStyle name="Normal 3 3 2" xfId="37" xr:uid="{00000000-0005-0000-0000-000041000000}"/>
    <cellStyle name="Normal 3 3 2 2" xfId="65" xr:uid="{00000000-0005-0000-0000-000042000000}"/>
    <cellStyle name="Normal 3 3 2 2 2" xfId="116" xr:uid="{00000000-0005-0000-0000-000043000000}"/>
    <cellStyle name="Normal 3 3 2 2 2 2" xfId="172" xr:uid="{00000000-0005-0000-0000-000044000000}"/>
    <cellStyle name="Normal 3 3 2 2 2 2 2" xfId="284" xr:uid="{9C75CC04-BD06-4DB1-97D7-CB8C750FF3C0}"/>
    <cellStyle name="Normal 3 3 2 2 2 2 3" xfId="396" xr:uid="{79A0C5A8-0072-47B3-B29B-3D0BEB9024AB}"/>
    <cellStyle name="Normal 3 3 2 2 2 2 4" xfId="508" xr:uid="{93E7A8F4-A458-49E8-A7DD-F882C92164BA}"/>
    <cellStyle name="Normal 3 3 2 2 2 3" xfId="228" xr:uid="{6BC839AE-6F69-42CD-858E-3B538DA10232}"/>
    <cellStyle name="Normal 3 3 2 2 2 4" xfId="340" xr:uid="{1E726BCA-BDEF-43A6-A4B8-12F3CF8D8370}"/>
    <cellStyle name="Normal 3 3 2 2 2 5" xfId="452" xr:uid="{5588345B-6EE7-4D81-8DFA-5B63E4FF5EF7}"/>
    <cellStyle name="Normal 3 3 2 2 3" xfId="144" xr:uid="{00000000-0005-0000-0000-000045000000}"/>
    <cellStyle name="Normal 3 3 2 2 3 2" xfId="256" xr:uid="{DD3A15B4-3148-415C-B396-8E7B088EF476}"/>
    <cellStyle name="Normal 3 3 2 2 3 3" xfId="368" xr:uid="{FA93A711-C49C-4CC4-A14D-A4D5315C6359}"/>
    <cellStyle name="Normal 3 3 2 2 3 4" xfId="480" xr:uid="{23CD680A-DCE1-4042-B8F0-03C469B6345C}"/>
    <cellStyle name="Normal 3 3 2 2 4" xfId="200" xr:uid="{0FDEF8DD-915C-44D7-8BC5-1AFEF279E66A}"/>
    <cellStyle name="Normal 3 3 2 2 5" xfId="312" xr:uid="{A6B0FD79-D32D-428B-84FA-5D87AF0F72BA}"/>
    <cellStyle name="Normal 3 3 2 2 6" xfId="424" xr:uid="{CCB1FC46-DE60-4A95-9AB7-6BC3B45322B4}"/>
    <cellStyle name="Normal 3 3 2 3" xfId="103" xr:uid="{00000000-0005-0000-0000-000046000000}"/>
    <cellStyle name="Normal 3 3 2 3 2" xfId="159" xr:uid="{00000000-0005-0000-0000-000047000000}"/>
    <cellStyle name="Normal 3 3 2 3 2 2" xfId="271" xr:uid="{9569B66C-8A6F-4AF7-95E1-F25DC97267CD}"/>
    <cellStyle name="Normal 3 3 2 3 2 3" xfId="383" xr:uid="{678B7F5F-0BDC-4477-9B1B-80AE1F3E4347}"/>
    <cellStyle name="Normal 3 3 2 3 2 4" xfId="495" xr:uid="{81A5EF74-9909-4CBB-8CFB-ECDD1F4A395B}"/>
    <cellStyle name="Normal 3 3 2 3 3" xfId="215" xr:uid="{5E913004-804E-4D1E-B7BF-D8DE4A7BE82E}"/>
    <cellStyle name="Normal 3 3 2 3 4" xfId="327" xr:uid="{1DF77C96-2AB4-4827-857C-C779F41553F1}"/>
    <cellStyle name="Normal 3 3 2 3 5" xfId="439" xr:uid="{7E9852F4-DADC-4E96-BC18-C35C16E70C58}"/>
    <cellStyle name="Normal 3 3 2 4" xfId="131" xr:uid="{00000000-0005-0000-0000-000048000000}"/>
    <cellStyle name="Normal 3 3 2 4 2" xfId="243" xr:uid="{6110B7F9-464F-43F0-BA88-E6DB3F0AE03E}"/>
    <cellStyle name="Normal 3 3 2 4 3" xfId="355" xr:uid="{76B50C57-150B-4170-B2CE-E22AD18AEE76}"/>
    <cellStyle name="Normal 3 3 2 4 4" xfId="467" xr:uid="{6C30A41F-F82B-4873-AF01-5380F7F5B4B8}"/>
    <cellStyle name="Normal 3 3 2 5" xfId="187" xr:uid="{0E839D91-1CA7-406A-86BE-70389BF2CBB7}"/>
    <cellStyle name="Normal 3 3 2 6" xfId="299" xr:uid="{3C816B8E-9F1F-47D7-8CB5-9570AF2F1DC7}"/>
    <cellStyle name="Normal 3 3 2 7" xfId="411" xr:uid="{03FE40CC-BE92-44E7-BA2F-49F4D69D7347}"/>
    <cellStyle name="Normal 3 3 3" xfId="64" xr:uid="{00000000-0005-0000-0000-000049000000}"/>
    <cellStyle name="Normal 3 3 3 2" xfId="115" xr:uid="{00000000-0005-0000-0000-00004A000000}"/>
    <cellStyle name="Normal 3 3 3 2 2" xfId="171" xr:uid="{00000000-0005-0000-0000-00004B000000}"/>
    <cellStyle name="Normal 3 3 3 2 2 2" xfId="283" xr:uid="{7E7B997E-B574-4F6F-AFE3-A13B05AA8EC9}"/>
    <cellStyle name="Normal 3 3 3 2 2 3" xfId="395" xr:uid="{C4C972FD-CC75-4C30-95C3-47EFA1EEC0BA}"/>
    <cellStyle name="Normal 3 3 3 2 2 4" xfId="507" xr:uid="{FA83EC87-8525-457B-A02A-72C03E7F148E}"/>
    <cellStyle name="Normal 3 3 3 2 3" xfId="227" xr:uid="{5EB79EB4-1A0B-4176-92E2-14FB33219D8C}"/>
    <cellStyle name="Normal 3 3 3 2 4" xfId="339" xr:uid="{78A5D2F0-ADE3-40BA-8B01-8460B01B5936}"/>
    <cellStyle name="Normal 3 3 3 2 5" xfId="451" xr:uid="{2F4E8B30-2751-4C81-944A-6F83947A275B}"/>
    <cellStyle name="Normal 3 3 3 3" xfId="143" xr:uid="{00000000-0005-0000-0000-00004C000000}"/>
    <cellStyle name="Normal 3 3 3 3 2" xfId="255" xr:uid="{24B2BA8D-B76C-457F-A93A-CF2544BC9864}"/>
    <cellStyle name="Normal 3 3 3 3 3" xfId="367" xr:uid="{C65F373A-93B3-4815-A949-96BC27BD68E9}"/>
    <cellStyle name="Normal 3 3 3 3 4" xfId="479" xr:uid="{D55117B2-43F9-4A2A-BF10-91922BBDE0EE}"/>
    <cellStyle name="Normal 3 3 3 4" xfId="199" xr:uid="{55CE3CCA-4335-424F-811E-CE8EB674B4B5}"/>
    <cellStyle name="Normal 3 3 3 5" xfId="311" xr:uid="{2DF5988E-1E0B-414E-BB59-D5797E16C4A6}"/>
    <cellStyle name="Normal 3 3 3 6" xfId="423" xr:uid="{84F5AB76-534F-4615-A913-2975CDB26F2B}"/>
    <cellStyle name="Normal 3 3 4" xfId="102" xr:uid="{00000000-0005-0000-0000-00004D000000}"/>
    <cellStyle name="Normal 3 3 4 2" xfId="158" xr:uid="{00000000-0005-0000-0000-00004E000000}"/>
    <cellStyle name="Normal 3 3 4 2 2" xfId="270" xr:uid="{AC67C592-64E5-481B-B71D-E2289ECFC3C6}"/>
    <cellStyle name="Normal 3 3 4 2 3" xfId="382" xr:uid="{55404B1D-A706-4856-AFE3-E616DAE2B12F}"/>
    <cellStyle name="Normal 3 3 4 2 4" xfId="494" xr:uid="{28131D4E-100C-4DC2-91C7-A1F5CE0284F7}"/>
    <cellStyle name="Normal 3 3 4 3" xfId="214" xr:uid="{CCE5A233-8D4C-4450-987B-2D324B836775}"/>
    <cellStyle name="Normal 3 3 4 4" xfId="326" xr:uid="{6C24B39C-BA7E-4CAD-82EC-1536428A5218}"/>
    <cellStyle name="Normal 3 3 4 5" xfId="438" xr:uid="{66B307D9-8922-4EE3-91C1-97CEAE51909B}"/>
    <cellStyle name="Normal 3 3 5" xfId="130" xr:uid="{00000000-0005-0000-0000-00004F000000}"/>
    <cellStyle name="Normal 3 3 5 2" xfId="242" xr:uid="{5F6C6526-B648-40FD-B8D8-1336BC894A08}"/>
    <cellStyle name="Normal 3 3 5 3" xfId="354" xr:uid="{717AE0AE-CB7D-4258-88EC-E69E4CEBD271}"/>
    <cellStyle name="Normal 3 3 5 4" xfId="466" xr:uid="{BC986881-D373-494E-BBEC-7E3A1F51158A}"/>
    <cellStyle name="Normal 3 3 6" xfId="186" xr:uid="{6B9CD0A4-B336-45B5-9521-BC70F6550D18}"/>
    <cellStyle name="Normal 3 3 7" xfId="298" xr:uid="{8E3805A0-660B-4C67-BF4D-80ED67D8FCB0}"/>
    <cellStyle name="Normal 3 3 8" xfId="410" xr:uid="{03D28CB6-430D-4387-8EAA-B85F32494CAF}"/>
    <cellStyle name="Normal 3 4" xfId="38" xr:uid="{00000000-0005-0000-0000-000050000000}"/>
    <cellStyle name="Normal 3 4 2" xfId="66" xr:uid="{00000000-0005-0000-0000-000051000000}"/>
    <cellStyle name="Normal 3 4 2 2" xfId="117" xr:uid="{00000000-0005-0000-0000-000052000000}"/>
    <cellStyle name="Normal 3 4 2 2 2" xfId="173" xr:uid="{00000000-0005-0000-0000-000053000000}"/>
    <cellStyle name="Normal 3 4 2 2 2 2" xfId="285" xr:uid="{DEFBD5F5-0989-40E5-B366-6668456F65B9}"/>
    <cellStyle name="Normal 3 4 2 2 2 3" xfId="397" xr:uid="{5ECB1198-A61D-491A-95F5-E80A01192B16}"/>
    <cellStyle name="Normal 3 4 2 2 2 4" xfId="509" xr:uid="{B15FAC72-BBB3-4355-B17A-11E3B94B0D80}"/>
    <cellStyle name="Normal 3 4 2 2 3" xfId="229" xr:uid="{67042424-3E08-4EF0-AF35-A23B5546FC4A}"/>
    <cellStyle name="Normal 3 4 2 2 4" xfId="341" xr:uid="{68F3DC98-89FE-4810-9351-FBE61B6D45CA}"/>
    <cellStyle name="Normal 3 4 2 2 5" xfId="453" xr:uid="{73DA92B6-9DFA-449A-884D-B61BAF73DEB5}"/>
    <cellStyle name="Normal 3 4 2 3" xfId="145" xr:uid="{00000000-0005-0000-0000-000054000000}"/>
    <cellStyle name="Normal 3 4 2 3 2" xfId="257" xr:uid="{C681F0AD-F767-4568-A770-E35BC315A249}"/>
    <cellStyle name="Normal 3 4 2 3 3" xfId="369" xr:uid="{1DA533B4-C52E-48CE-B022-CE112C1681E9}"/>
    <cellStyle name="Normal 3 4 2 3 4" xfId="481" xr:uid="{D42D7724-52AE-40C5-AB09-415B2B9392F1}"/>
    <cellStyle name="Normal 3 4 2 4" xfId="201" xr:uid="{548D9B1C-2F0D-4F83-A9D8-C6174BFD7AED}"/>
    <cellStyle name="Normal 3 4 2 5" xfId="313" xr:uid="{C06DD825-8BD0-44AD-B14C-ABF46B4BA7B1}"/>
    <cellStyle name="Normal 3 4 2 6" xfId="425" xr:uid="{4D190C4F-53D5-4E80-BDA8-6BA6B60B7B6E}"/>
    <cellStyle name="Normal 3 4 3" xfId="104" xr:uid="{00000000-0005-0000-0000-000055000000}"/>
    <cellStyle name="Normal 3 4 3 2" xfId="160" xr:uid="{00000000-0005-0000-0000-000056000000}"/>
    <cellStyle name="Normal 3 4 3 2 2" xfId="272" xr:uid="{DDA87A00-4484-475F-8ED3-EEC8AD368D4D}"/>
    <cellStyle name="Normal 3 4 3 2 3" xfId="384" xr:uid="{2C2D4130-72E9-4CE4-9516-5F6436324196}"/>
    <cellStyle name="Normal 3 4 3 2 4" xfId="496" xr:uid="{05866EE2-0B7D-4DC2-92B4-88860CDB708D}"/>
    <cellStyle name="Normal 3 4 3 3" xfId="216" xr:uid="{4D11644C-D6C1-4E1D-94B3-B833B45F84E2}"/>
    <cellStyle name="Normal 3 4 3 4" xfId="328" xr:uid="{E25D9719-63DB-4A87-80CA-D3C66EEF9B12}"/>
    <cellStyle name="Normal 3 4 3 5" xfId="440" xr:uid="{EBD947C9-19D9-40D5-8A8F-B58161877082}"/>
    <cellStyle name="Normal 3 4 4" xfId="132" xr:uid="{00000000-0005-0000-0000-000057000000}"/>
    <cellStyle name="Normal 3 4 4 2" xfId="244" xr:uid="{ACF14F40-9CC8-46EB-9E49-BDAE7FB5ECC7}"/>
    <cellStyle name="Normal 3 4 4 3" xfId="356" xr:uid="{66354EB7-D6EF-426D-AF4A-5371FBBC6247}"/>
    <cellStyle name="Normal 3 4 4 4" xfId="468" xr:uid="{39A9F7FD-AE5C-4D91-9C1B-84E6E069A721}"/>
    <cellStyle name="Normal 3 4 5" xfId="188" xr:uid="{BB1C3A8B-87CC-49F9-B684-74662BE61632}"/>
    <cellStyle name="Normal 3 4 6" xfId="300" xr:uid="{2A2EB31F-8E4F-4A40-BD3F-F243F4140B8C}"/>
    <cellStyle name="Normal 3 4 7" xfId="412" xr:uid="{F44A4653-25F7-4F1E-9B20-37458FAAA4AE}"/>
    <cellStyle name="Normal 3 5" xfId="61" xr:uid="{00000000-0005-0000-0000-000058000000}"/>
    <cellStyle name="Normal 3 5 2" xfId="112" xr:uid="{00000000-0005-0000-0000-000059000000}"/>
    <cellStyle name="Normal 3 5 2 2" xfId="168" xr:uid="{00000000-0005-0000-0000-00005A000000}"/>
    <cellStyle name="Normal 3 5 2 2 2" xfId="280" xr:uid="{7BDB7E02-C467-4F0C-89A7-2A94C6FDA289}"/>
    <cellStyle name="Normal 3 5 2 2 3" xfId="392" xr:uid="{17F45433-CE21-46B3-A0B8-491A61D834A4}"/>
    <cellStyle name="Normal 3 5 2 2 4" xfId="504" xr:uid="{A28ADB89-71C3-4413-982E-4793C2C1AE12}"/>
    <cellStyle name="Normal 3 5 2 3" xfId="224" xr:uid="{205EE821-E134-46C1-9D16-1489298C2618}"/>
    <cellStyle name="Normal 3 5 2 4" xfId="336" xr:uid="{70797D54-5F6D-4DA4-BCDD-4ED6950E5ABC}"/>
    <cellStyle name="Normal 3 5 2 5" xfId="448" xr:uid="{32AAF9BC-1B63-4D6B-A50C-9D460FB8C773}"/>
    <cellStyle name="Normal 3 5 3" xfId="140" xr:uid="{00000000-0005-0000-0000-00005B000000}"/>
    <cellStyle name="Normal 3 5 3 2" xfId="252" xr:uid="{523E38A4-89E5-42AE-93B6-6C1FF80AC280}"/>
    <cellStyle name="Normal 3 5 3 3" xfId="364" xr:uid="{988719C0-68A7-4B25-B0E7-16636A22A2FB}"/>
    <cellStyle name="Normal 3 5 3 4" xfId="476" xr:uid="{4E0D4044-BE5D-4C78-9F48-A66F0B86AC2E}"/>
    <cellStyle name="Normal 3 5 4" xfId="196" xr:uid="{C80F8736-F41C-4834-91E4-D5DDCE4E3CCB}"/>
    <cellStyle name="Normal 3 5 5" xfId="308" xr:uid="{E3023174-509F-4BC9-B48C-2BC8EB65C1DC}"/>
    <cellStyle name="Normal 3 5 6" xfId="420" xr:uid="{03487BD0-FD8D-476E-A764-5765BE752E5F}"/>
    <cellStyle name="Normal 3 6" xfId="99" xr:uid="{00000000-0005-0000-0000-00005C000000}"/>
    <cellStyle name="Normal 3 6 2" xfId="155" xr:uid="{00000000-0005-0000-0000-00005D000000}"/>
    <cellStyle name="Normal 3 6 2 2" xfId="267" xr:uid="{6D072591-F5CB-4B52-B9F0-45E8CB0FEC5A}"/>
    <cellStyle name="Normal 3 6 2 3" xfId="379" xr:uid="{A6518889-09E4-44F5-8B35-5C60A4DAF934}"/>
    <cellStyle name="Normal 3 6 2 4" xfId="491" xr:uid="{3017B1CE-9813-4CC1-9503-33ED8FE4558E}"/>
    <cellStyle name="Normal 3 6 3" xfId="211" xr:uid="{C7A90E59-7834-4062-9185-42785DAFEBCE}"/>
    <cellStyle name="Normal 3 6 4" xfId="323" xr:uid="{E52EEFA8-7531-4095-A7B6-6FC4414DBE59}"/>
    <cellStyle name="Normal 3 6 5" xfId="435" xr:uid="{C6520365-3B3C-4E8B-AC2D-2A139348EA6A}"/>
    <cellStyle name="Normal 3 7" xfId="127" xr:uid="{00000000-0005-0000-0000-00005E000000}"/>
    <cellStyle name="Normal 3 7 2" xfId="239" xr:uid="{5D1C8751-50D7-4452-ABDD-D9D1D46559B2}"/>
    <cellStyle name="Normal 3 7 3" xfId="351" xr:uid="{1ADBEDD0-269D-4591-8394-960C3C902A29}"/>
    <cellStyle name="Normal 3 7 4" xfId="463" xr:uid="{A16B6B68-735D-4621-8C32-1727A40E7FE1}"/>
    <cellStyle name="Normal 3 8" xfId="183" xr:uid="{85C43D84-F956-453F-9514-67F8B3F1611D}"/>
    <cellStyle name="Normal 3 9" xfId="295" xr:uid="{5CFDC560-03C1-4C4E-B487-F01C950FD3CD}"/>
    <cellStyle name="Normal 4" xfId="39" xr:uid="{00000000-0005-0000-0000-00005F000000}"/>
    <cellStyle name="Normal 5" xfId="40" xr:uid="{00000000-0005-0000-0000-000060000000}"/>
    <cellStyle name="Normal 5 2" xfId="41" xr:uid="{00000000-0005-0000-0000-000061000000}"/>
    <cellStyle name="Normal 5 2 2" xfId="68" xr:uid="{00000000-0005-0000-0000-000062000000}"/>
    <cellStyle name="Normal 5 2 2 2" xfId="119" xr:uid="{00000000-0005-0000-0000-000063000000}"/>
    <cellStyle name="Normal 5 2 2 2 2" xfId="175" xr:uid="{00000000-0005-0000-0000-000064000000}"/>
    <cellStyle name="Normal 5 2 2 2 2 2" xfId="287" xr:uid="{24A14F9F-6F2A-4274-B3CA-B292D7B0A3A0}"/>
    <cellStyle name="Normal 5 2 2 2 2 3" xfId="399" xr:uid="{55CC1306-B59F-4E1B-A217-F5180243E069}"/>
    <cellStyle name="Normal 5 2 2 2 2 4" xfId="511" xr:uid="{390FB283-2917-4F99-AD36-F7785FA4F063}"/>
    <cellStyle name="Normal 5 2 2 2 3" xfId="231" xr:uid="{6386E0E7-B945-463E-91DF-508896E80F2C}"/>
    <cellStyle name="Normal 5 2 2 2 4" xfId="343" xr:uid="{D5372F8E-9116-4227-B688-E0A3728DB738}"/>
    <cellStyle name="Normal 5 2 2 2 5" xfId="455" xr:uid="{522E6E90-61C5-4264-9EAD-7E8A792EC698}"/>
    <cellStyle name="Normal 5 2 2 3" xfId="147" xr:uid="{00000000-0005-0000-0000-000065000000}"/>
    <cellStyle name="Normal 5 2 2 3 2" xfId="259" xr:uid="{CF81A63C-2B51-4B74-A94F-F98159AEDB8D}"/>
    <cellStyle name="Normal 5 2 2 3 3" xfId="371" xr:uid="{04EA6555-2571-40E3-A8B0-4CD6F45155A7}"/>
    <cellStyle name="Normal 5 2 2 3 4" xfId="483" xr:uid="{1B0E0376-9302-4805-88D5-4C3E36C310D5}"/>
    <cellStyle name="Normal 5 2 2 4" xfId="203" xr:uid="{E1913F5D-FFFF-404D-8D6E-2456A39CF5F2}"/>
    <cellStyle name="Normal 5 2 2 5" xfId="315" xr:uid="{11EC3506-BEE9-49DC-9079-B225C56D98E0}"/>
    <cellStyle name="Normal 5 2 2 6" xfId="427" xr:uid="{B59581C9-DE61-4251-A6F6-4692A6B57ABE}"/>
    <cellStyle name="Normal 5 2 3" xfId="106" xr:uid="{00000000-0005-0000-0000-000066000000}"/>
    <cellStyle name="Normal 5 2 3 2" xfId="162" xr:uid="{00000000-0005-0000-0000-000067000000}"/>
    <cellStyle name="Normal 5 2 3 2 2" xfId="274" xr:uid="{B32642CE-7C46-477B-8121-D248DA669138}"/>
    <cellStyle name="Normal 5 2 3 2 3" xfId="386" xr:uid="{15189F93-D17C-4FD4-A2EF-C566C48CA971}"/>
    <cellStyle name="Normal 5 2 3 2 4" xfId="498" xr:uid="{37AA7873-9A49-458A-9730-4563314672B0}"/>
    <cellStyle name="Normal 5 2 3 3" xfId="218" xr:uid="{923BC9BA-81FE-442A-A564-40D01ED19CDE}"/>
    <cellStyle name="Normal 5 2 3 4" xfId="330" xr:uid="{6D7E073D-A194-46D3-8960-D15426DAF730}"/>
    <cellStyle name="Normal 5 2 3 5" xfId="442" xr:uid="{11F47CA9-3255-45C6-ADF5-2A7AC7D7E5C3}"/>
    <cellStyle name="Normal 5 2 4" xfId="134" xr:uid="{00000000-0005-0000-0000-000068000000}"/>
    <cellStyle name="Normal 5 2 4 2" xfId="246" xr:uid="{F6A75A63-8DD3-4492-AB66-A62D4617D429}"/>
    <cellStyle name="Normal 5 2 4 3" xfId="358" xr:uid="{DBE70158-BB33-4105-BB8E-FA1B35561FCC}"/>
    <cellStyle name="Normal 5 2 4 4" xfId="470" xr:uid="{873E7118-5528-4BFA-BE13-49FA290969B4}"/>
    <cellStyle name="Normal 5 2 5" xfId="190" xr:uid="{F0A97E28-E183-4FD4-9B45-338C886B3B72}"/>
    <cellStyle name="Normal 5 2 6" xfId="302" xr:uid="{19B70A49-797A-4783-8D62-21F736C9AFEE}"/>
    <cellStyle name="Normal 5 2 7" xfId="414" xr:uid="{149D95E6-024D-48DE-8DBC-259ECBEE64FE}"/>
    <cellStyle name="Normal 5 3" xfId="42" xr:uid="{00000000-0005-0000-0000-000069000000}"/>
    <cellStyle name="Normal 5 3 2" xfId="69" xr:uid="{00000000-0005-0000-0000-00006A000000}"/>
    <cellStyle name="Normal 5 3 2 2" xfId="120" xr:uid="{00000000-0005-0000-0000-00006B000000}"/>
    <cellStyle name="Normal 5 3 2 2 2" xfId="176" xr:uid="{00000000-0005-0000-0000-00006C000000}"/>
    <cellStyle name="Normal 5 3 2 2 2 2" xfId="288" xr:uid="{C918CBDB-CEC5-43BC-9FA2-466B8EC2F7DA}"/>
    <cellStyle name="Normal 5 3 2 2 2 3" xfId="400" xr:uid="{02746900-D530-4E61-82CA-02AB8EC75FF3}"/>
    <cellStyle name="Normal 5 3 2 2 2 4" xfId="512" xr:uid="{2CEAB49B-26D3-4C9A-96AB-9359EB6E25A7}"/>
    <cellStyle name="Normal 5 3 2 2 3" xfId="232" xr:uid="{DA7BA0FF-FD09-4B81-8FF2-C91C849BA070}"/>
    <cellStyle name="Normal 5 3 2 2 4" xfId="344" xr:uid="{35F73B58-4EEB-4AA8-B43B-62E48F33E6D2}"/>
    <cellStyle name="Normal 5 3 2 2 5" xfId="456" xr:uid="{10B68298-E09B-4AC1-B030-ED3D7CB89F56}"/>
    <cellStyle name="Normal 5 3 2 3" xfId="148" xr:uid="{00000000-0005-0000-0000-00006D000000}"/>
    <cellStyle name="Normal 5 3 2 3 2" xfId="260" xr:uid="{7FCEA331-6AC1-42B1-8E0E-2EA0CB221C2C}"/>
    <cellStyle name="Normal 5 3 2 3 3" xfId="372" xr:uid="{3685BBF3-52D9-4459-8C1D-E090098D9FC1}"/>
    <cellStyle name="Normal 5 3 2 3 4" xfId="484" xr:uid="{5757264C-1F34-4DBD-A17D-95465E3B79A2}"/>
    <cellStyle name="Normal 5 3 2 4" xfId="204" xr:uid="{0409944A-8631-4851-82DD-FED94BD8DB39}"/>
    <cellStyle name="Normal 5 3 2 5" xfId="316" xr:uid="{83EE3F8E-B861-445E-A264-7CF343173308}"/>
    <cellStyle name="Normal 5 3 2 6" xfId="428" xr:uid="{9E44F811-511B-479B-8D64-507DB2BAA672}"/>
    <cellStyle name="Normal 5 3 3" xfId="107" xr:uid="{00000000-0005-0000-0000-00006E000000}"/>
    <cellStyle name="Normal 5 3 3 2" xfId="163" xr:uid="{00000000-0005-0000-0000-00006F000000}"/>
    <cellStyle name="Normal 5 3 3 2 2" xfId="275" xr:uid="{EBF60F3C-F013-4C9D-8C9B-EBF85C4456FE}"/>
    <cellStyle name="Normal 5 3 3 2 3" xfId="387" xr:uid="{9016A5F3-5E2E-45C9-A3EF-78347CE38F97}"/>
    <cellStyle name="Normal 5 3 3 2 4" xfId="499" xr:uid="{7D950DEB-7A03-44B9-8D60-68082FA71149}"/>
    <cellStyle name="Normal 5 3 3 3" xfId="219" xr:uid="{F307DEA5-68A2-48A0-82F3-7CCA90A194AE}"/>
    <cellStyle name="Normal 5 3 3 4" xfId="331" xr:uid="{0A1CCEEC-28B6-4F3E-9AE3-3EB97157B3C6}"/>
    <cellStyle name="Normal 5 3 3 5" xfId="443" xr:uid="{82C5A08B-0785-4C9B-A56F-DDCA2D9457F9}"/>
    <cellStyle name="Normal 5 3 4" xfId="135" xr:uid="{00000000-0005-0000-0000-000070000000}"/>
    <cellStyle name="Normal 5 3 4 2" xfId="247" xr:uid="{C3682CB0-7A9F-449C-87E8-155814056AE9}"/>
    <cellStyle name="Normal 5 3 4 3" xfId="359" xr:uid="{D8F4AE13-7B6A-44AE-AAAD-4A2E22E75200}"/>
    <cellStyle name="Normal 5 3 4 4" xfId="471" xr:uid="{8915F718-5A70-4914-A3AB-BAACAB8C3927}"/>
    <cellStyle name="Normal 5 3 5" xfId="191" xr:uid="{F691D943-B654-4E65-81CB-B64437339DA0}"/>
    <cellStyle name="Normal 5 3 6" xfId="303" xr:uid="{2739460E-64F5-4BED-9D36-4CDD8F993F44}"/>
    <cellStyle name="Normal 5 3 7" xfId="415" xr:uid="{34AF78EA-567D-48ED-B066-79F019D849E7}"/>
    <cellStyle name="Normal 5 4" xfId="67" xr:uid="{00000000-0005-0000-0000-000071000000}"/>
    <cellStyle name="Normal 5 4 2" xfId="118" xr:uid="{00000000-0005-0000-0000-000072000000}"/>
    <cellStyle name="Normal 5 4 2 2" xfId="174" xr:uid="{00000000-0005-0000-0000-000073000000}"/>
    <cellStyle name="Normal 5 4 2 2 2" xfId="286" xr:uid="{BB1E84D1-B529-4ADA-A8C4-5047A69B902B}"/>
    <cellStyle name="Normal 5 4 2 2 3" xfId="398" xr:uid="{620D094B-AE88-4814-BFE4-FC6168678C5F}"/>
    <cellStyle name="Normal 5 4 2 2 4" xfId="510" xr:uid="{0867978E-5CA1-43F1-88CF-B53D79654D6A}"/>
    <cellStyle name="Normal 5 4 2 3" xfId="230" xr:uid="{FAB36B9A-F2A3-4FA3-B610-2221E5FF9EFE}"/>
    <cellStyle name="Normal 5 4 2 4" xfId="342" xr:uid="{DF102ECB-DDF3-46F0-831C-91D409B84F8F}"/>
    <cellStyle name="Normal 5 4 2 5" xfId="454" xr:uid="{833E61BE-B5F8-4E3A-A1F6-F4F926E1238E}"/>
    <cellStyle name="Normal 5 4 3" xfId="146" xr:uid="{00000000-0005-0000-0000-000074000000}"/>
    <cellStyle name="Normal 5 4 3 2" xfId="258" xr:uid="{977B5A7E-5970-46CD-8572-A021F6DC025A}"/>
    <cellStyle name="Normal 5 4 3 3" xfId="370" xr:uid="{FE702B99-7E4C-402C-B9FB-B2E97F381E8B}"/>
    <cellStyle name="Normal 5 4 3 4" xfId="482" xr:uid="{AD958437-328A-417D-B4E5-D8D284165BC2}"/>
    <cellStyle name="Normal 5 4 4" xfId="202" xr:uid="{4336E0C0-C575-4B66-BB29-7B6D9979A329}"/>
    <cellStyle name="Normal 5 4 5" xfId="314" xr:uid="{01BCEB93-DEB0-4FA1-90C4-BF630EDBB622}"/>
    <cellStyle name="Normal 5 4 6" xfId="426" xr:uid="{B10C9164-7A6F-4A5F-832B-C77DD5844D95}"/>
    <cellStyle name="Normal 5 5" xfId="105" xr:uid="{00000000-0005-0000-0000-000075000000}"/>
    <cellStyle name="Normal 5 5 2" xfId="161" xr:uid="{00000000-0005-0000-0000-000076000000}"/>
    <cellStyle name="Normal 5 5 2 2" xfId="273" xr:uid="{F0FF6DE1-26C4-4DF3-BBB4-EE507F70B99A}"/>
    <cellStyle name="Normal 5 5 2 3" xfId="385" xr:uid="{DB674F39-1705-493E-B0AA-374DE02F8DF0}"/>
    <cellStyle name="Normal 5 5 2 4" xfId="497" xr:uid="{2026A03E-D019-473C-BDD4-00632D48D0E9}"/>
    <cellStyle name="Normal 5 5 3" xfId="217" xr:uid="{8DE8690B-37DE-40BE-B91C-6C126F1E8DCE}"/>
    <cellStyle name="Normal 5 5 4" xfId="329" xr:uid="{3DC7C301-43AB-44F1-BED8-F56302D36C5E}"/>
    <cellStyle name="Normal 5 5 5" xfId="441" xr:uid="{AE12870B-A996-4420-B5E2-6BE5BB017EDA}"/>
    <cellStyle name="Normal 5 6" xfId="133" xr:uid="{00000000-0005-0000-0000-000077000000}"/>
    <cellStyle name="Normal 5 6 2" xfId="245" xr:uid="{4E90609A-65FE-49E9-A144-9CC7EE7DB63C}"/>
    <cellStyle name="Normal 5 6 3" xfId="357" xr:uid="{CFEF3B8D-8C6F-4901-8CFE-E577034F4968}"/>
    <cellStyle name="Normal 5 6 4" xfId="469" xr:uid="{31B43DA6-EB6E-4D3E-AA3A-03E0ABEA66FC}"/>
    <cellStyle name="Normal 5 7" xfId="189" xr:uid="{15DDCC2A-0E03-4164-B55D-B1CCD7A9E126}"/>
    <cellStyle name="Normal 5 8" xfId="301" xr:uid="{8DD64B98-1BC3-4A89-975C-5996A52FD432}"/>
    <cellStyle name="Normal 5 9" xfId="413" xr:uid="{2150CAD5-9E65-42CD-B616-D653FDCE4297}"/>
    <cellStyle name="Normal 6" xfId="43" xr:uid="{00000000-0005-0000-0000-000078000000}"/>
    <cellStyle name="Normal 6 2" xfId="44" xr:uid="{00000000-0005-0000-0000-000079000000}"/>
    <cellStyle name="Normal 6 3" xfId="45" xr:uid="{00000000-0005-0000-0000-00007A000000}"/>
    <cellStyle name="Normal 6 3 2" xfId="71" xr:uid="{00000000-0005-0000-0000-00007B000000}"/>
    <cellStyle name="Normal 6 3 2 2" xfId="122" xr:uid="{00000000-0005-0000-0000-00007C000000}"/>
    <cellStyle name="Normal 6 3 2 2 2" xfId="178" xr:uid="{00000000-0005-0000-0000-00007D000000}"/>
    <cellStyle name="Normal 6 3 2 2 2 2" xfId="290" xr:uid="{5818E1F4-04A7-4C44-BE28-799D4EEE47BF}"/>
    <cellStyle name="Normal 6 3 2 2 2 3" xfId="402" xr:uid="{5369FCCE-6740-4700-B75F-446C9BF9C707}"/>
    <cellStyle name="Normal 6 3 2 2 2 4" xfId="514" xr:uid="{0F31A233-1BA4-45ED-834C-CEEADABC8930}"/>
    <cellStyle name="Normal 6 3 2 2 3" xfId="234" xr:uid="{025871B2-9CB0-490E-A583-AF778A3D373D}"/>
    <cellStyle name="Normal 6 3 2 2 4" xfId="346" xr:uid="{DFB509E9-859C-4401-85E0-274F66AB47A9}"/>
    <cellStyle name="Normal 6 3 2 2 5" xfId="458" xr:uid="{167C1757-80BD-44FE-A2F9-1D41B8801AE7}"/>
    <cellStyle name="Normal 6 3 2 3" xfId="150" xr:uid="{00000000-0005-0000-0000-00007E000000}"/>
    <cellStyle name="Normal 6 3 2 3 2" xfId="262" xr:uid="{88869C6A-4FE1-400D-B343-35CF5BB7399B}"/>
    <cellStyle name="Normal 6 3 2 3 3" xfId="374" xr:uid="{C97ADE11-B2FD-4D1D-8F9E-774EDE34B0EB}"/>
    <cellStyle name="Normal 6 3 2 3 4" xfId="486" xr:uid="{E7CA9614-901A-4623-A2AC-F1819A5164CE}"/>
    <cellStyle name="Normal 6 3 2 4" xfId="206" xr:uid="{6E7C9EAD-88C0-4A5A-8360-F32DFED02314}"/>
    <cellStyle name="Normal 6 3 2 5" xfId="318" xr:uid="{F8FC3F79-CA6A-40E6-8795-E3AAFA306D31}"/>
    <cellStyle name="Normal 6 3 2 6" xfId="430" xr:uid="{5184D437-7617-4D8E-ADA5-D2E735820F98}"/>
    <cellStyle name="Normal 6 3 3" xfId="109" xr:uid="{00000000-0005-0000-0000-00007F000000}"/>
    <cellStyle name="Normal 6 3 3 2" xfId="165" xr:uid="{00000000-0005-0000-0000-000080000000}"/>
    <cellStyle name="Normal 6 3 3 2 2" xfId="277" xr:uid="{99CB5B66-8ECB-455D-BFAC-C93A942E9591}"/>
    <cellStyle name="Normal 6 3 3 2 3" xfId="389" xr:uid="{A536AF25-E901-4E7B-B82D-7461D97C4545}"/>
    <cellStyle name="Normal 6 3 3 2 4" xfId="501" xr:uid="{7523A7FE-7461-40F6-9D3F-AE50E6B947B3}"/>
    <cellStyle name="Normal 6 3 3 3" xfId="221" xr:uid="{E289E2CA-9DFE-4D19-B011-23792F6DCC74}"/>
    <cellStyle name="Normal 6 3 3 4" xfId="333" xr:uid="{F4A06726-EFAE-4F18-AE96-3CC86938FF4C}"/>
    <cellStyle name="Normal 6 3 3 5" xfId="445" xr:uid="{34C2D7DC-C9D5-486A-A6F2-8077B87D8060}"/>
    <cellStyle name="Normal 6 3 4" xfId="137" xr:uid="{00000000-0005-0000-0000-000081000000}"/>
    <cellStyle name="Normal 6 3 4 2" xfId="249" xr:uid="{81DD47DB-AB25-4CEA-9BD8-D40A8308B340}"/>
    <cellStyle name="Normal 6 3 4 3" xfId="361" xr:uid="{4A3DE5F2-F87D-4D35-80FA-FBC86EC29BE6}"/>
    <cellStyle name="Normal 6 3 4 4" xfId="473" xr:uid="{B15D8B61-03F0-44A3-86BB-B3C34A6FA54A}"/>
    <cellStyle name="Normal 6 3 5" xfId="193" xr:uid="{633611E2-AEEC-4FC9-98CC-3FDD7F570F3A}"/>
    <cellStyle name="Normal 6 3 6" xfId="305" xr:uid="{C1B141B4-BD82-492F-BB1F-7271C0867DFC}"/>
    <cellStyle name="Normal 6 3 7" xfId="417" xr:uid="{1BCBBC20-5AD6-4880-BFA8-23056E2A78B0}"/>
    <cellStyle name="Normal 6 4" xfId="70" xr:uid="{00000000-0005-0000-0000-000082000000}"/>
    <cellStyle name="Normal 6 4 2" xfId="121" xr:uid="{00000000-0005-0000-0000-000083000000}"/>
    <cellStyle name="Normal 6 4 2 2" xfId="177" xr:uid="{00000000-0005-0000-0000-000084000000}"/>
    <cellStyle name="Normal 6 4 2 2 2" xfId="289" xr:uid="{F7ECDC18-FF75-4D2A-AE2A-2990F809D4BD}"/>
    <cellStyle name="Normal 6 4 2 2 3" xfId="401" xr:uid="{82BFC446-2AE8-41B7-9512-FBF2E40A6F85}"/>
    <cellStyle name="Normal 6 4 2 2 4" xfId="513" xr:uid="{40B33DB1-571F-4F0F-8B60-FB3C71FBECE9}"/>
    <cellStyle name="Normal 6 4 2 3" xfId="233" xr:uid="{387A65BD-CC17-4DB1-A785-9EE07CDE7250}"/>
    <cellStyle name="Normal 6 4 2 4" xfId="345" xr:uid="{29245273-A1FB-4321-9067-E9EDE38D0875}"/>
    <cellStyle name="Normal 6 4 2 5" xfId="457" xr:uid="{447BD15B-A079-49C7-8A62-0400F262E4BD}"/>
    <cellStyle name="Normal 6 4 3" xfId="149" xr:uid="{00000000-0005-0000-0000-000085000000}"/>
    <cellStyle name="Normal 6 4 3 2" xfId="261" xr:uid="{42713308-9204-4F3A-986C-91E78AC16D19}"/>
    <cellStyle name="Normal 6 4 3 3" xfId="373" xr:uid="{A9FEF239-5639-4852-B3F2-DFE8BD6EFE92}"/>
    <cellStyle name="Normal 6 4 3 4" xfId="485" xr:uid="{D9A7CB55-1007-4B8C-802B-B6C3FBF5676D}"/>
    <cellStyle name="Normal 6 4 4" xfId="205" xr:uid="{FD1EC01C-CCC3-44BE-B18C-5C5D686554FE}"/>
    <cellStyle name="Normal 6 4 5" xfId="317" xr:uid="{6804DE7E-D4A6-4146-BEBC-F1E1492542B4}"/>
    <cellStyle name="Normal 6 4 6" xfId="429" xr:uid="{05137D74-E9FE-456C-9E71-696692A15EAF}"/>
    <cellStyle name="Normal 6 5" xfId="108" xr:uid="{00000000-0005-0000-0000-000086000000}"/>
    <cellStyle name="Normal 6 5 2" xfId="164" xr:uid="{00000000-0005-0000-0000-000087000000}"/>
    <cellStyle name="Normal 6 5 2 2" xfId="276" xr:uid="{6684A0EC-9F61-48C0-9E42-4EA4AE51281D}"/>
    <cellStyle name="Normal 6 5 2 3" xfId="388" xr:uid="{2AFB2B7F-60C7-4A2A-8DEC-602E78862C1D}"/>
    <cellStyle name="Normal 6 5 2 4" xfId="500" xr:uid="{E56A5126-B2C4-443B-BD41-1528C68C252E}"/>
    <cellStyle name="Normal 6 5 3" xfId="220" xr:uid="{05EF45BD-20E2-40DF-AACE-C92AB5891434}"/>
    <cellStyle name="Normal 6 5 4" xfId="332" xr:uid="{DB405AFF-C83D-47A9-A365-F27B7E450EA7}"/>
    <cellStyle name="Normal 6 5 5" xfId="444" xr:uid="{0E6BE817-CB50-4ED5-861A-2CE3AE88745D}"/>
    <cellStyle name="Normal 6 6" xfId="136" xr:uid="{00000000-0005-0000-0000-000088000000}"/>
    <cellStyle name="Normal 6 6 2" xfId="248" xr:uid="{32F3B64F-4077-4179-9C1E-8BD62C1F876B}"/>
    <cellStyle name="Normal 6 6 3" xfId="360" xr:uid="{A35082F3-B215-4173-A814-73176AF36280}"/>
    <cellStyle name="Normal 6 6 4" xfId="472" xr:uid="{41FE8DF3-87D6-4F8C-8B79-EFC2BDE5B8C9}"/>
    <cellStyle name="Normal 6 7" xfId="192" xr:uid="{F75D044D-2E0A-4E0E-8601-85F58B69FE1D}"/>
    <cellStyle name="Normal 6 8" xfId="304" xr:uid="{74D82F68-046B-4C59-A709-AAD882D1AB5B}"/>
    <cellStyle name="Normal 6 9" xfId="416" xr:uid="{11A9424C-5116-4462-A018-0C61FCBE0A51}"/>
    <cellStyle name="Normal 7" xfId="46" xr:uid="{00000000-0005-0000-0000-000089000000}"/>
    <cellStyle name="Normal 7 2" xfId="72" xr:uid="{00000000-0005-0000-0000-00008A000000}"/>
    <cellStyle name="Normal 7 2 2" xfId="123" xr:uid="{00000000-0005-0000-0000-00008B000000}"/>
    <cellStyle name="Normal 7 2 2 2" xfId="179" xr:uid="{00000000-0005-0000-0000-00008C000000}"/>
    <cellStyle name="Normal 7 2 2 2 2" xfId="291" xr:uid="{8B30FBEE-4CE0-4B1D-A5C9-E29205F2716D}"/>
    <cellStyle name="Normal 7 2 2 2 3" xfId="403" xr:uid="{4EE82388-42AB-4F93-A0F0-687DBE8736A4}"/>
    <cellStyle name="Normal 7 2 2 2 4" xfId="515" xr:uid="{96755825-6F8F-4CF3-B381-0C733C280B69}"/>
    <cellStyle name="Normal 7 2 2 3" xfId="235" xr:uid="{6AFC612E-367F-4B20-8A0D-0CB3852C9F5B}"/>
    <cellStyle name="Normal 7 2 2 4" xfId="347" xr:uid="{04684CE5-C529-45DC-8BBD-7B8AA5DD7873}"/>
    <cellStyle name="Normal 7 2 2 5" xfId="459" xr:uid="{44D1194F-DC56-4C6E-AA95-5FECE6A8254C}"/>
    <cellStyle name="Normal 7 2 3" xfId="151" xr:uid="{00000000-0005-0000-0000-00008D000000}"/>
    <cellStyle name="Normal 7 2 3 2" xfId="263" xr:uid="{375C333E-70B3-41F3-AEBF-C8458909998A}"/>
    <cellStyle name="Normal 7 2 3 3" xfId="375" xr:uid="{AFCB8A47-07B2-4705-A65C-CEA8954A6648}"/>
    <cellStyle name="Normal 7 2 3 4" xfId="487" xr:uid="{B0B53A26-4AD0-4849-B115-4CB485AE360C}"/>
    <cellStyle name="Normal 7 2 4" xfId="207" xr:uid="{24A8AE4B-0437-4E96-8E20-2F8AA50CCAF5}"/>
    <cellStyle name="Normal 7 2 5" xfId="319" xr:uid="{D0439A7C-FF65-494A-A197-3B776C5DB132}"/>
    <cellStyle name="Normal 7 2 6" xfId="431" xr:uid="{B91C4023-16D7-4A0D-9555-22549A0B4772}"/>
    <cellStyle name="Normal 7 3" xfId="110" xr:uid="{00000000-0005-0000-0000-00008E000000}"/>
    <cellStyle name="Normal 7 3 2" xfId="166" xr:uid="{00000000-0005-0000-0000-00008F000000}"/>
    <cellStyle name="Normal 7 3 2 2" xfId="278" xr:uid="{BDFABF6E-78F8-49F7-A33A-2E698E7B210B}"/>
    <cellStyle name="Normal 7 3 2 3" xfId="390" xr:uid="{F3105ED2-0E87-4B04-BF70-1515E8892C58}"/>
    <cellStyle name="Normal 7 3 2 4" xfId="502" xr:uid="{08FE6DF0-3693-4FAB-AA88-38E2116746FA}"/>
    <cellStyle name="Normal 7 3 3" xfId="222" xr:uid="{D54E470C-B4D3-4667-8929-3D3FEED1BAC9}"/>
    <cellStyle name="Normal 7 3 4" xfId="334" xr:uid="{F640577C-C14A-4C47-B590-DC382ACBE735}"/>
    <cellStyle name="Normal 7 3 5" xfId="446" xr:uid="{4EF6CEF9-286C-446F-9865-6E6D3D7FA261}"/>
    <cellStyle name="Normal 7 4" xfId="138" xr:uid="{00000000-0005-0000-0000-000090000000}"/>
    <cellStyle name="Normal 7 4 2" xfId="250" xr:uid="{D6E17527-216C-4981-896E-125F3D3C6442}"/>
    <cellStyle name="Normal 7 4 3" xfId="362" xr:uid="{0901FC36-9798-41D1-813A-0EE43E62B954}"/>
    <cellStyle name="Normal 7 4 4" xfId="474" xr:uid="{B3856FB3-DE4E-4F77-8E25-523817571B8A}"/>
    <cellStyle name="Normal 7 5" xfId="194" xr:uid="{18698404-822B-458B-B343-9971E6D5FD79}"/>
    <cellStyle name="Normal 7 6" xfId="306" xr:uid="{A48E9370-126C-43A2-891D-EB1742213C66}"/>
    <cellStyle name="Normal 7 7" xfId="418" xr:uid="{7740A6BD-AF8E-48B5-9AA3-0F8518A90AB2}"/>
    <cellStyle name="Normal 8" xfId="47" xr:uid="{00000000-0005-0000-0000-000091000000}"/>
    <cellStyle name="Normal 9" xfId="60" xr:uid="{00000000-0005-0000-0000-000092000000}"/>
    <cellStyle name="Normal 9 2" xfId="73" xr:uid="{00000000-0005-0000-0000-000093000000}"/>
    <cellStyle name="Normal 9 2 2" xfId="124" xr:uid="{00000000-0005-0000-0000-000094000000}"/>
    <cellStyle name="Normal 9 2 2 2" xfId="180" xr:uid="{00000000-0005-0000-0000-000095000000}"/>
    <cellStyle name="Normal 9 2 2 2 2" xfId="292" xr:uid="{DC606714-FE88-4DAA-891D-ECA01995ABDA}"/>
    <cellStyle name="Normal 9 2 2 2 3" xfId="404" xr:uid="{06DA1B17-5348-474A-8189-4C5808717C4F}"/>
    <cellStyle name="Normal 9 2 2 2 4" xfId="516" xr:uid="{8A8430F2-D61A-4ED7-85C7-A1C59AA9B7DE}"/>
    <cellStyle name="Normal 9 2 2 3" xfId="236" xr:uid="{C6CE0BB1-6481-48C2-95E7-46835849D13D}"/>
    <cellStyle name="Normal 9 2 2 4" xfId="348" xr:uid="{1A10CFA1-E5A1-4CC9-963F-0C9DF49E0A1C}"/>
    <cellStyle name="Normal 9 2 2 5" xfId="460" xr:uid="{59CEE3B2-9EFA-49C9-952E-3E0AB2ACA651}"/>
    <cellStyle name="Normal 9 2 3" xfId="152" xr:uid="{00000000-0005-0000-0000-000096000000}"/>
    <cellStyle name="Normal 9 2 3 2" xfId="264" xr:uid="{8AAEED9D-45BF-4721-A594-D25EDE643860}"/>
    <cellStyle name="Normal 9 2 3 3" xfId="376" xr:uid="{14704AB7-6DF6-44C0-B5F7-87CCA83A543F}"/>
    <cellStyle name="Normal 9 2 3 4" xfId="488" xr:uid="{AB1C4009-0D78-45E0-BD4E-CE26474F4E05}"/>
    <cellStyle name="Normal 9 2 4" xfId="208" xr:uid="{D0D88F46-0E66-42BF-9DEA-EEBD7F7616FF}"/>
    <cellStyle name="Normal 9 2 5" xfId="320" xr:uid="{5B35AC12-F6B8-49C1-ABD6-4B71C9E5B5EE}"/>
    <cellStyle name="Normal 9 2 6" xfId="432" xr:uid="{836C0280-4755-4878-9928-2BC39358D0CD}"/>
    <cellStyle name="Normal 9 3" xfId="111" xr:uid="{00000000-0005-0000-0000-000097000000}"/>
    <cellStyle name="Normal 9 3 2" xfId="167" xr:uid="{00000000-0005-0000-0000-000098000000}"/>
    <cellStyle name="Normal 9 3 2 2" xfId="279" xr:uid="{F0278896-8D8F-4D9E-8C1C-D12B33B787B5}"/>
    <cellStyle name="Normal 9 3 2 3" xfId="391" xr:uid="{1308C372-4E2C-45BB-8584-D3FAAA264CAA}"/>
    <cellStyle name="Normal 9 3 2 4" xfId="503" xr:uid="{E8FDFDB9-F53E-4ED2-BFC4-DE9429F1A7D8}"/>
    <cellStyle name="Normal 9 3 3" xfId="223" xr:uid="{87994E83-772A-4735-A8B2-4E594F25AF41}"/>
    <cellStyle name="Normal 9 3 4" xfId="335" xr:uid="{AACDC825-BFFC-4490-9F44-903E7681BC89}"/>
    <cellStyle name="Normal 9 3 5" xfId="447" xr:uid="{A2C32E7A-B13F-4AB8-933E-B8BC032B44D7}"/>
    <cellStyle name="Normal 9 4" xfId="139" xr:uid="{00000000-0005-0000-0000-000099000000}"/>
    <cellStyle name="Normal 9 4 2" xfId="251" xr:uid="{9907ABA2-D373-430C-9BB7-B4D4C552AD96}"/>
    <cellStyle name="Normal 9 4 3" xfId="363" xr:uid="{2A352566-4BB9-43F6-915D-DDE6C2698DC3}"/>
    <cellStyle name="Normal 9 4 4" xfId="475" xr:uid="{33D55497-EA0B-4FFD-A9BB-D79E2E067643}"/>
    <cellStyle name="Normal 9 5" xfId="195" xr:uid="{4A515ABB-AE59-4EAE-A9DE-53730205BDE4}"/>
    <cellStyle name="Normal 9 6" xfId="307" xr:uid="{28E31C30-B6CA-41A1-9DDC-601A33119258}"/>
    <cellStyle name="Normal 9 7" xfId="419" xr:uid="{3976ADD1-41B3-4526-B397-2205B06192D9}"/>
    <cellStyle name="Normal_1.10.4  is_2009_population_active_independants" xfId="48" xr:uid="{00000000-0005-0000-0000-00009A000000}"/>
    <cellStyle name="Normal_1.15.2  is_2009_securite" xfId="49" xr:uid="{00000000-0005-0000-0000-00009B000000}"/>
    <cellStyle name="Normal_1.7.2 si_2009_onderwijs" xfId="50" xr:uid="{00000000-0005-0000-0000-00009C000000}"/>
    <cellStyle name="Normal_5.2_petite_enfance" xfId="51" xr:uid="{00000000-0005-0000-0000-00009D000000}"/>
    <cellStyle name="Output" xfId="52" xr:uid="{00000000-0005-0000-0000-00009E000000}"/>
    <cellStyle name="perc1nul" xfId="87" xr:uid="{00000000-0005-0000-0000-00009F000000}"/>
    <cellStyle name="perc2nul" xfId="88" xr:uid="{00000000-0005-0000-0000-0000A0000000}"/>
    <cellStyle name="perc3nul" xfId="89" xr:uid="{00000000-0005-0000-0000-0000A1000000}"/>
    <cellStyle name="perc4" xfId="90" xr:uid="{00000000-0005-0000-0000-0000A2000000}"/>
    <cellStyle name="Pourcentage" xfId="98" builtinId="5"/>
    <cellStyle name="Pourcentage 2" xfId="53" xr:uid="{00000000-0005-0000-0000-0000A4000000}"/>
    <cellStyle name="Standaard 2" xfId="54" xr:uid="{00000000-0005-0000-0000-0000A5000000}"/>
    <cellStyle name="Standaard 2 2" xfId="91" xr:uid="{00000000-0005-0000-0000-0000A6000000}"/>
    <cellStyle name="Standaard 2 2 2" xfId="125" xr:uid="{00000000-0005-0000-0000-0000A7000000}"/>
    <cellStyle name="Standaard 2 2 2 2" xfId="181" xr:uid="{00000000-0005-0000-0000-0000A8000000}"/>
    <cellStyle name="Standaard 2 2 2 2 2" xfId="293" xr:uid="{524CE853-CDA8-48C6-A173-7C9EA4F4909B}"/>
    <cellStyle name="Standaard 2 2 2 2 3" xfId="405" xr:uid="{D8830FA5-036A-49F7-8958-69460035E0C3}"/>
    <cellStyle name="Standaard 2 2 2 2 4" xfId="517" xr:uid="{A034191D-D5AC-4B3B-B676-8CEA6A754DDA}"/>
    <cellStyle name="Standaard 2 2 2 3" xfId="237" xr:uid="{91B034EE-2D91-4911-8C37-BB1AD94EB2BC}"/>
    <cellStyle name="Standaard 2 2 2 4" xfId="349" xr:uid="{BDC020AA-2A57-4797-B42E-F9FD0AD96E1D}"/>
    <cellStyle name="Standaard 2 2 2 5" xfId="461" xr:uid="{E22D45A7-891A-439D-A9D5-F3B17A1BD8AE}"/>
    <cellStyle name="Standaard 2 2 3" xfId="153" xr:uid="{00000000-0005-0000-0000-0000A9000000}"/>
    <cellStyle name="Standaard 2 2 3 2" xfId="265" xr:uid="{E0C0F7CF-EA9A-4C87-97C3-789410D9FBC2}"/>
    <cellStyle name="Standaard 2 2 3 3" xfId="377" xr:uid="{061D1328-E3A9-4C5F-9A78-2D358CD58EE9}"/>
    <cellStyle name="Standaard 2 2 3 4" xfId="489" xr:uid="{4D19640E-6722-46D4-8A21-EA3B9595D605}"/>
    <cellStyle name="Standaard 2 2 4" xfId="209" xr:uid="{B894CEC0-D9C2-45DA-B6F0-3C8E739A2922}"/>
    <cellStyle name="Standaard 2 2 5" xfId="321" xr:uid="{44891BC3-CA39-42A9-A74A-2E67486D1C38}"/>
    <cellStyle name="Standaard 2 2 6" xfId="433" xr:uid="{1A6C9E33-8619-4933-8969-18191BAF9F3C}"/>
    <cellStyle name="Standaard 2 3" xfId="96" xr:uid="{00000000-0005-0000-0000-0000AA000000}"/>
    <cellStyle name="Standaard 3" xfId="92" xr:uid="{00000000-0005-0000-0000-0000AB000000}"/>
    <cellStyle name="Standaard 3 2" xfId="97" xr:uid="{00000000-0005-0000-0000-0000AC000000}"/>
    <cellStyle name="Standaard 3 2 2" xfId="126" xr:uid="{00000000-0005-0000-0000-0000AD000000}"/>
    <cellStyle name="Standaard 3 2 2 2" xfId="182" xr:uid="{00000000-0005-0000-0000-0000AE000000}"/>
    <cellStyle name="Standaard 3 2 2 2 2" xfId="294" xr:uid="{BA93B621-27F1-4FB6-B9D7-CBD5BD9DBC2E}"/>
    <cellStyle name="Standaard 3 2 2 2 3" xfId="406" xr:uid="{9D21EEE0-7F31-4A13-8AB9-E0D5E647325B}"/>
    <cellStyle name="Standaard 3 2 2 2 4" xfId="518" xr:uid="{0DE6B745-BAAF-4201-A225-242EA29C5485}"/>
    <cellStyle name="Standaard 3 2 2 3" xfId="238" xr:uid="{E0188A8F-AA46-4FC1-B334-525215F08EFC}"/>
    <cellStyle name="Standaard 3 2 2 4" xfId="350" xr:uid="{1913FFDB-9E97-4B08-95EC-D5499CA86B3F}"/>
    <cellStyle name="Standaard 3 2 2 5" xfId="462" xr:uid="{BE10EFB6-684B-46AB-9E84-C92D41E267C8}"/>
    <cellStyle name="Standaard 3 2 3" xfId="154" xr:uid="{00000000-0005-0000-0000-0000AF000000}"/>
    <cellStyle name="Standaard 3 2 3 2" xfId="266" xr:uid="{EED5918E-190F-4697-9D95-BD2D6ADF3250}"/>
    <cellStyle name="Standaard 3 2 3 3" xfId="378" xr:uid="{F891AE6F-EF78-46E4-B7C3-3B70C1634171}"/>
    <cellStyle name="Standaard 3 2 3 4" xfId="490" xr:uid="{E3AB897E-F9FA-413B-A24E-6EF9061C9394}"/>
    <cellStyle name="Standaard 3 2 4" xfId="210" xr:uid="{BF390AD1-96BB-4289-B597-2138278C77DF}"/>
    <cellStyle name="Standaard 3 2 5" xfId="322" xr:uid="{BD03A430-E87D-447D-883A-8C27242C1E36}"/>
    <cellStyle name="Standaard 3 2 6" xfId="434" xr:uid="{5103041B-B3A2-4C20-8874-114F772624C2}"/>
    <cellStyle name="Standaard 4" xfId="93" xr:uid="{00000000-0005-0000-0000-0000B0000000}"/>
    <cellStyle name="Standaard_TAB0798NBdef" xfId="55" xr:uid="{00000000-0005-0000-0000-0000B1000000}"/>
    <cellStyle name="Standaard_TabN200504ewhd" xfId="56" xr:uid="{00000000-0005-0000-0000-0000B2000000}"/>
    <cellStyle name="Subtotaal" xfId="94" xr:uid="{00000000-0005-0000-0000-0000B3000000}"/>
    <cellStyle name="Title" xfId="57" xr:uid="{00000000-0005-0000-0000-0000B4000000}"/>
    <cellStyle name="Total 2" xfId="58" xr:uid="{00000000-0005-0000-0000-0000B5000000}"/>
    <cellStyle name="Total 3" xfId="59" xr:uid="{00000000-0005-0000-0000-0000B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D95A49"/>
      <color rgb="FFF0D0C8"/>
      <color rgb="FFFFD727"/>
      <color rgb="FF1C4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973455</xdr:colOff>
      <xdr:row>1</xdr:row>
      <xdr:rowOff>360680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190500</xdr:rowOff>
    </xdr:from>
    <xdr:to>
      <xdr:col>1</xdr:col>
      <xdr:colOff>2265045</xdr:colOff>
      <xdr:row>1</xdr:row>
      <xdr:rowOff>360680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0B08275-C228-47E2-9CB7-A5F56B1E9A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90500"/>
          <a:ext cx="2646045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E99"/>
  <sheetViews>
    <sheetView showGridLines="0" tabSelected="1" zoomScaleNormal="100" zoomScalePageLayoutView="70" workbookViewId="0">
      <selection sqref="A1:D1"/>
    </sheetView>
  </sheetViews>
  <sheetFormatPr baseColWidth="10" defaultColWidth="11.42578125" defaultRowHeight="14.25"/>
  <cols>
    <col min="1" max="1" width="8.7109375" style="294" customWidth="1"/>
    <col min="2" max="2" width="122.7109375" style="294" customWidth="1"/>
    <col min="3" max="3" width="25" customWidth="1"/>
    <col min="4" max="4" width="18.85546875" customWidth="1"/>
  </cols>
  <sheetData>
    <row r="1" spans="1:5" ht="45" customHeight="1">
      <c r="A1" s="410" t="s">
        <v>66</v>
      </c>
      <c r="B1" s="411"/>
      <c r="C1" s="411"/>
      <c r="D1" s="412"/>
    </row>
    <row r="2" spans="1:5" s="5" customFormat="1" ht="33" customHeight="1">
      <c r="A2" s="413" t="s">
        <v>67</v>
      </c>
      <c r="B2" s="413"/>
      <c r="C2" s="413"/>
      <c r="D2" s="414"/>
    </row>
    <row r="3" spans="1:5" ht="15" customHeight="1">
      <c r="A3" s="291" t="s">
        <v>318</v>
      </c>
      <c r="B3" s="291" t="s">
        <v>195</v>
      </c>
      <c r="C3" s="406"/>
      <c r="D3" s="407"/>
      <c r="E3" s="55"/>
    </row>
    <row r="4" spans="1:5" ht="15" customHeight="1">
      <c r="A4" s="295"/>
      <c r="C4" s="56"/>
      <c r="D4" s="56"/>
      <c r="E4" s="55"/>
    </row>
    <row r="5" spans="1:5" ht="15" customHeight="1">
      <c r="A5" s="295" t="s">
        <v>319</v>
      </c>
      <c r="B5" s="294" t="s">
        <v>196</v>
      </c>
      <c r="C5" s="57" t="s">
        <v>422</v>
      </c>
      <c r="D5" s="57" t="s">
        <v>45</v>
      </c>
      <c r="E5" s="55"/>
    </row>
    <row r="6" spans="1:5" ht="15" customHeight="1">
      <c r="A6" s="295" t="s">
        <v>320</v>
      </c>
      <c r="B6" s="294" t="s">
        <v>197</v>
      </c>
      <c r="C6" s="57" t="s">
        <v>424</v>
      </c>
      <c r="D6" s="57" t="s">
        <v>45</v>
      </c>
      <c r="E6" s="55"/>
    </row>
    <row r="7" spans="1:5" ht="15" customHeight="1">
      <c r="A7" s="295"/>
      <c r="C7" s="58"/>
      <c r="D7" s="58"/>
      <c r="E7" s="55"/>
    </row>
    <row r="8" spans="1:5" ht="15" customHeight="1">
      <c r="A8" s="291" t="s">
        <v>198</v>
      </c>
      <c r="B8" s="291" t="s">
        <v>199</v>
      </c>
      <c r="C8" s="415"/>
      <c r="D8" s="416"/>
      <c r="E8" s="55"/>
    </row>
    <row r="9" spans="1:5" ht="15" customHeight="1">
      <c r="A9" s="295"/>
      <c r="C9" s="56"/>
      <c r="D9" s="56"/>
      <c r="E9" s="55"/>
    </row>
    <row r="10" spans="1:5" ht="15" customHeight="1">
      <c r="A10" s="295" t="s">
        <v>321</v>
      </c>
      <c r="B10" s="294" t="s">
        <v>200</v>
      </c>
      <c r="C10" s="57" t="s">
        <v>422</v>
      </c>
      <c r="D10" s="57" t="s">
        <v>46</v>
      </c>
      <c r="E10" s="55"/>
    </row>
    <row r="11" spans="1:5" ht="15" customHeight="1">
      <c r="A11" s="295" t="s">
        <v>359</v>
      </c>
      <c r="B11" s="294" t="s">
        <v>201</v>
      </c>
      <c r="C11" s="57" t="s">
        <v>421</v>
      </c>
      <c r="D11" s="57" t="s">
        <v>46</v>
      </c>
      <c r="E11" s="55"/>
    </row>
    <row r="12" spans="1:5" ht="15" customHeight="1">
      <c r="A12" s="295" t="s">
        <v>322</v>
      </c>
      <c r="B12" s="294" t="s">
        <v>202</v>
      </c>
      <c r="C12" s="57" t="s">
        <v>421</v>
      </c>
      <c r="D12" s="57" t="s">
        <v>46</v>
      </c>
      <c r="E12" s="55"/>
    </row>
    <row r="13" spans="1:5" ht="15" customHeight="1">
      <c r="A13" s="295" t="s">
        <v>323</v>
      </c>
      <c r="B13" s="294" t="s">
        <v>203</v>
      </c>
      <c r="C13" s="57" t="s">
        <v>421</v>
      </c>
      <c r="D13" s="57" t="s">
        <v>46</v>
      </c>
      <c r="E13" s="55"/>
    </row>
    <row r="14" spans="1:5" ht="15" customHeight="1">
      <c r="A14" s="295" t="s">
        <v>324</v>
      </c>
      <c r="B14" s="294" t="s">
        <v>204</v>
      </c>
      <c r="C14" s="57" t="s">
        <v>421</v>
      </c>
      <c r="D14" s="57" t="s">
        <v>46</v>
      </c>
      <c r="E14" s="55"/>
    </row>
    <row r="15" spans="1:5" ht="15" customHeight="1">
      <c r="A15" s="295" t="s">
        <v>325</v>
      </c>
      <c r="B15" s="294" t="s">
        <v>205</v>
      </c>
      <c r="C15" s="57" t="s">
        <v>421</v>
      </c>
      <c r="D15" s="57" t="s">
        <v>46</v>
      </c>
      <c r="E15" s="55"/>
    </row>
    <row r="16" spans="1:5" ht="15" customHeight="1">
      <c r="A16" s="295" t="s">
        <v>326</v>
      </c>
      <c r="B16" s="294" t="s">
        <v>415</v>
      </c>
      <c r="C16" s="57" t="s">
        <v>421</v>
      </c>
      <c r="D16" s="57" t="s">
        <v>46</v>
      </c>
      <c r="E16" s="55"/>
    </row>
    <row r="17" spans="1:5" ht="15" customHeight="1">
      <c r="A17" s="295" t="s">
        <v>327</v>
      </c>
      <c r="B17" s="294" t="s">
        <v>206</v>
      </c>
      <c r="C17" s="57" t="s">
        <v>421</v>
      </c>
      <c r="D17" s="57" t="s">
        <v>46</v>
      </c>
      <c r="E17" s="55"/>
    </row>
    <row r="18" spans="1:5" ht="15" customHeight="1">
      <c r="A18" s="295"/>
      <c r="C18" s="58"/>
      <c r="D18" s="58"/>
      <c r="E18" s="55"/>
    </row>
    <row r="19" spans="1:5" ht="15" customHeight="1">
      <c r="A19" s="291" t="s">
        <v>328</v>
      </c>
      <c r="B19" s="291" t="s">
        <v>207</v>
      </c>
      <c r="C19" s="417"/>
      <c r="D19" s="417"/>
      <c r="E19" s="55"/>
    </row>
    <row r="20" spans="1:5" ht="15" customHeight="1">
      <c r="A20" s="295"/>
      <c r="C20" s="408"/>
      <c r="D20" s="409"/>
      <c r="E20" s="55"/>
    </row>
    <row r="21" spans="1:5" ht="15" customHeight="1">
      <c r="A21" s="295" t="s">
        <v>329</v>
      </c>
      <c r="B21" s="294" t="s">
        <v>208</v>
      </c>
      <c r="C21" s="57" t="s">
        <v>423</v>
      </c>
      <c r="D21" s="57" t="s">
        <v>45</v>
      </c>
      <c r="E21" s="55"/>
    </row>
    <row r="22" spans="1:5" ht="15" customHeight="1">
      <c r="A22" s="295" t="s">
        <v>330</v>
      </c>
      <c r="B22" s="294" t="s">
        <v>215</v>
      </c>
      <c r="C22" s="57" t="s">
        <v>422</v>
      </c>
      <c r="D22" s="57" t="s">
        <v>45</v>
      </c>
      <c r="E22" s="55"/>
    </row>
    <row r="23" spans="1:5" ht="15" customHeight="1">
      <c r="A23" s="295" t="s">
        <v>331</v>
      </c>
      <c r="B23" s="294" t="s">
        <v>405</v>
      </c>
      <c r="C23" s="57" t="s">
        <v>435</v>
      </c>
      <c r="D23" s="57" t="s">
        <v>45</v>
      </c>
      <c r="E23" s="55"/>
    </row>
    <row r="24" spans="1:5" ht="15" customHeight="1">
      <c r="A24" s="295" t="s">
        <v>332</v>
      </c>
      <c r="B24" s="294" t="s">
        <v>406</v>
      </c>
      <c r="C24" s="57" t="s">
        <v>435</v>
      </c>
      <c r="D24" s="57" t="s">
        <v>45</v>
      </c>
      <c r="E24" s="55"/>
    </row>
    <row r="25" spans="1:5" ht="15" customHeight="1">
      <c r="A25" s="295" t="s">
        <v>333</v>
      </c>
      <c r="B25" s="294" t="s">
        <v>407</v>
      </c>
      <c r="C25" s="57" t="s">
        <v>435</v>
      </c>
      <c r="D25" s="57" t="s">
        <v>45</v>
      </c>
      <c r="E25" s="55"/>
    </row>
    <row r="26" spans="1:5" ht="15" customHeight="1">
      <c r="A26" s="295" t="s">
        <v>334</v>
      </c>
      <c r="B26" s="294" t="s">
        <v>408</v>
      </c>
      <c r="C26" s="57" t="s">
        <v>421</v>
      </c>
      <c r="D26" s="57" t="s">
        <v>45</v>
      </c>
      <c r="E26" s="55"/>
    </row>
    <row r="27" spans="1:5" ht="15" customHeight="1">
      <c r="A27" s="295" t="s">
        <v>335</v>
      </c>
      <c r="B27" s="294" t="s">
        <v>216</v>
      </c>
      <c r="C27" s="57" t="s">
        <v>342</v>
      </c>
      <c r="D27" s="57" t="s">
        <v>45</v>
      </c>
      <c r="E27" s="55"/>
    </row>
    <row r="28" spans="1:5" ht="15" customHeight="1">
      <c r="A28" s="295" t="s">
        <v>410</v>
      </c>
      <c r="B28" s="294" t="s">
        <v>209</v>
      </c>
      <c r="C28" s="57" t="s">
        <v>342</v>
      </c>
      <c r="D28" s="57" t="s">
        <v>45</v>
      </c>
      <c r="E28" s="55"/>
    </row>
    <row r="29" spans="1:5" ht="15" customHeight="1">
      <c r="A29" s="295" t="s">
        <v>411</v>
      </c>
      <c r="B29" s="294" t="s">
        <v>210</v>
      </c>
      <c r="C29" s="57" t="s">
        <v>312</v>
      </c>
      <c r="D29" s="57" t="s">
        <v>45</v>
      </c>
      <c r="E29" s="55"/>
    </row>
    <row r="30" spans="1:5" ht="15" customHeight="1">
      <c r="A30" s="295"/>
      <c r="C30" s="58"/>
      <c r="D30" s="58"/>
      <c r="E30" s="55"/>
    </row>
    <row r="31" spans="1:5" ht="15" customHeight="1">
      <c r="A31" s="291" t="s">
        <v>336</v>
      </c>
      <c r="B31" s="291" t="s">
        <v>211</v>
      </c>
      <c r="C31" s="291"/>
      <c r="D31" s="291"/>
      <c r="E31" s="55"/>
    </row>
    <row r="32" spans="1:5" ht="15" customHeight="1">
      <c r="A32" s="295"/>
      <c r="C32" s="408"/>
      <c r="D32" s="409"/>
      <c r="E32" s="55"/>
    </row>
    <row r="33" spans="1:5" ht="15" customHeight="1">
      <c r="A33" s="295" t="s">
        <v>337</v>
      </c>
      <c r="B33" s="294" t="s">
        <v>450</v>
      </c>
      <c r="C33" s="57" t="s">
        <v>435</v>
      </c>
      <c r="D33" s="57" t="s">
        <v>45</v>
      </c>
      <c r="E33" s="55"/>
    </row>
    <row r="34" spans="1:5" ht="15" customHeight="1">
      <c r="A34" s="295" t="s">
        <v>338</v>
      </c>
      <c r="B34" s="294" t="s">
        <v>212</v>
      </c>
      <c r="C34" s="57" t="s">
        <v>418</v>
      </c>
      <c r="D34" s="57" t="s">
        <v>45</v>
      </c>
      <c r="E34" s="55"/>
    </row>
    <row r="35" spans="1:5" ht="15" customHeight="1">
      <c r="A35" s="295"/>
      <c r="C35" s="59"/>
      <c r="D35" s="59"/>
      <c r="E35" s="55"/>
    </row>
    <row r="36" spans="1:5" ht="15" customHeight="1">
      <c r="A36" s="291" t="s">
        <v>339</v>
      </c>
      <c r="B36" s="291" t="s">
        <v>213</v>
      </c>
      <c r="C36" s="415"/>
      <c r="D36" s="416"/>
      <c r="E36" s="55"/>
    </row>
    <row r="37" spans="1:5" ht="15" customHeight="1">
      <c r="A37" s="295"/>
      <c r="C37" s="56"/>
      <c r="D37" s="56"/>
      <c r="E37" s="55"/>
    </row>
    <row r="38" spans="1:5" ht="15" customHeight="1">
      <c r="A38" s="295" t="s">
        <v>340</v>
      </c>
      <c r="B38" s="294" t="s">
        <v>356</v>
      </c>
      <c r="C38" s="57" t="s">
        <v>440</v>
      </c>
      <c r="D38" s="57" t="s">
        <v>45</v>
      </c>
      <c r="E38" s="55"/>
    </row>
    <row r="39" spans="1:5" ht="15" customHeight="1">
      <c r="A39" s="295" t="s">
        <v>341</v>
      </c>
      <c r="B39" s="294" t="s">
        <v>358</v>
      </c>
      <c r="C39" s="57" t="s">
        <v>441</v>
      </c>
      <c r="D39" s="57" t="s">
        <v>45</v>
      </c>
      <c r="E39" s="55"/>
    </row>
    <row r="40" spans="1:5" ht="15" customHeight="1">
      <c r="A40" s="294" t="s">
        <v>357</v>
      </c>
      <c r="B40" s="294" t="s">
        <v>214</v>
      </c>
      <c r="C40" s="57" t="s">
        <v>442</v>
      </c>
      <c r="D40" s="57" t="s">
        <v>45</v>
      </c>
      <c r="E40" s="55"/>
    </row>
    <row r="41" spans="1:5" ht="15" customHeight="1">
      <c r="A41" s="295"/>
      <c r="C41" s="56"/>
      <c r="D41" s="405"/>
      <c r="E41" s="55"/>
    </row>
    <row r="42" spans="1:5" ht="15" customHeight="1">
      <c r="A42" s="295"/>
      <c r="C42" s="404"/>
      <c r="D42" s="56"/>
      <c r="E42" s="55"/>
    </row>
    <row r="43" spans="1:5" ht="15" customHeight="1">
      <c r="A43" s="296"/>
      <c r="B43" s="297" t="s">
        <v>449</v>
      </c>
      <c r="C43" s="293"/>
      <c r="D43" s="59"/>
      <c r="E43" s="55"/>
    </row>
    <row r="44" spans="1:5" ht="14.25" customHeight="1">
      <c r="C44" s="54"/>
      <c r="D44" s="54"/>
      <c r="E44" s="54"/>
    </row>
    <row r="45" spans="1:5" ht="14.25" customHeight="1">
      <c r="C45" s="54"/>
      <c r="D45" s="54"/>
      <c r="E45" s="54"/>
    </row>
    <row r="46" spans="1:5" ht="14.25" customHeight="1">
      <c r="C46" s="54"/>
      <c r="D46" s="54"/>
      <c r="E46" s="54"/>
    </row>
    <row r="47" spans="1:5" ht="14.25" customHeight="1">
      <c r="C47" s="54"/>
      <c r="D47" s="54"/>
      <c r="E47" s="54"/>
    </row>
    <row r="48" spans="1:5" ht="14.25" customHeight="1">
      <c r="C48" s="54"/>
      <c r="D48" s="54"/>
      <c r="E48" s="54"/>
    </row>
    <row r="49" spans="3:5" ht="14.25" customHeight="1">
      <c r="C49" s="54"/>
      <c r="D49" s="54"/>
      <c r="E49" s="54"/>
    </row>
    <row r="50" spans="3:5" ht="14.25" customHeight="1">
      <c r="C50" s="54"/>
      <c r="D50" s="54"/>
      <c r="E50" s="54"/>
    </row>
    <row r="51" spans="3:5" ht="14.25" customHeight="1">
      <c r="C51" s="54"/>
      <c r="D51" s="54"/>
      <c r="E51" s="54"/>
    </row>
    <row r="52" spans="3:5" ht="14.25" customHeight="1">
      <c r="C52" s="54"/>
      <c r="D52" s="54"/>
      <c r="E52" s="54"/>
    </row>
    <row r="53" spans="3:5" ht="14.25" customHeight="1">
      <c r="C53" s="54"/>
      <c r="D53" s="54"/>
      <c r="E53" s="54"/>
    </row>
    <row r="54" spans="3:5" ht="14.25" customHeight="1">
      <c r="C54" s="54"/>
      <c r="D54" s="54"/>
      <c r="E54" s="54"/>
    </row>
    <row r="55" spans="3:5" ht="14.25" customHeight="1">
      <c r="C55" s="54"/>
      <c r="D55" s="54"/>
      <c r="E55" s="54"/>
    </row>
    <row r="56" spans="3:5" ht="14.25" customHeight="1">
      <c r="C56" s="54"/>
      <c r="D56" s="54"/>
      <c r="E56" s="54"/>
    </row>
    <row r="57" spans="3:5" ht="14.25" customHeight="1">
      <c r="C57" s="54"/>
      <c r="D57" s="54"/>
      <c r="E57" s="54"/>
    </row>
    <row r="58" spans="3:5" ht="14.25" customHeight="1">
      <c r="C58" s="54"/>
      <c r="D58" s="54"/>
      <c r="E58" s="54"/>
    </row>
    <row r="59" spans="3:5" ht="14.25" customHeight="1">
      <c r="C59" s="54"/>
      <c r="D59" s="54"/>
      <c r="E59" s="54"/>
    </row>
    <row r="60" spans="3:5" ht="14.25" customHeight="1">
      <c r="C60" s="54"/>
      <c r="D60" s="54"/>
      <c r="E60" s="54"/>
    </row>
    <row r="61" spans="3:5" ht="14.25" customHeight="1">
      <c r="C61" s="54"/>
      <c r="D61" s="54"/>
      <c r="E61" s="54"/>
    </row>
    <row r="62" spans="3:5" ht="14.25" customHeight="1">
      <c r="C62" s="54"/>
      <c r="D62" s="54"/>
      <c r="E62" s="54"/>
    </row>
    <row r="63" spans="3:5" ht="14.25" customHeight="1">
      <c r="C63" s="54"/>
      <c r="D63" s="54"/>
      <c r="E63" s="54"/>
    </row>
    <row r="64" spans="3:5" ht="14.25" customHeight="1">
      <c r="C64" s="54"/>
      <c r="D64" s="54"/>
      <c r="E64" s="54"/>
    </row>
    <row r="65" spans="3:5" ht="14.25" customHeight="1">
      <c r="C65" s="54"/>
      <c r="D65" s="54"/>
      <c r="E65" s="54"/>
    </row>
    <row r="66" spans="3:5" ht="14.25" customHeight="1">
      <c r="C66" s="54"/>
      <c r="D66" s="54"/>
      <c r="E66" s="54"/>
    </row>
    <row r="67" spans="3:5" ht="14.25" customHeight="1">
      <c r="C67" s="54"/>
      <c r="D67" s="54"/>
      <c r="E67" s="54"/>
    </row>
    <row r="68" spans="3:5" ht="14.25" customHeight="1">
      <c r="C68" s="54"/>
      <c r="D68" s="54"/>
      <c r="E68" s="54"/>
    </row>
    <row r="69" spans="3:5" ht="14.25" customHeight="1">
      <c r="C69" s="54"/>
      <c r="D69" s="54"/>
      <c r="E69" s="54"/>
    </row>
    <row r="70" spans="3:5" ht="14.25" customHeight="1">
      <c r="C70" s="54"/>
      <c r="D70" s="54"/>
      <c r="E70" s="54"/>
    </row>
    <row r="71" spans="3:5" ht="14.25" customHeight="1">
      <c r="C71" s="54"/>
      <c r="D71" s="54"/>
      <c r="E71" s="54"/>
    </row>
    <row r="72" spans="3:5" ht="14.25" customHeight="1">
      <c r="C72" s="54"/>
      <c r="D72" s="54"/>
      <c r="E72" s="54"/>
    </row>
    <row r="73" spans="3:5" ht="14.25" customHeight="1">
      <c r="C73" s="54"/>
      <c r="D73" s="54"/>
      <c r="E73" s="54"/>
    </row>
    <row r="74" spans="3:5" ht="14.25" customHeight="1">
      <c r="C74" s="54"/>
      <c r="D74" s="54"/>
      <c r="E74" s="54"/>
    </row>
    <row r="75" spans="3:5" ht="14.25" customHeight="1">
      <c r="C75" s="54"/>
      <c r="D75" s="54"/>
      <c r="E75" s="54"/>
    </row>
    <row r="76" spans="3:5" ht="14.25" customHeight="1">
      <c r="C76" s="54"/>
      <c r="D76" s="54"/>
      <c r="E76" s="54"/>
    </row>
    <row r="77" spans="3:5" ht="14.25" customHeight="1">
      <c r="C77" s="54"/>
      <c r="D77" s="54"/>
      <c r="E77" s="54"/>
    </row>
    <row r="78" spans="3:5" ht="14.25" customHeight="1">
      <c r="C78" s="54"/>
      <c r="D78" s="54"/>
      <c r="E78" s="54"/>
    </row>
    <row r="79" spans="3:5" ht="14.25" customHeight="1">
      <c r="C79" s="54"/>
      <c r="D79" s="54"/>
      <c r="E79" s="54"/>
    </row>
    <row r="80" spans="3:5" ht="14.25" customHeight="1">
      <c r="C80" s="54"/>
      <c r="D80" s="54"/>
      <c r="E80" s="54"/>
    </row>
    <row r="81" spans="3:5" ht="14.25" customHeight="1">
      <c r="C81" s="54"/>
      <c r="D81" s="54"/>
      <c r="E81" s="54"/>
    </row>
    <row r="82" spans="3:5" ht="14.25" customHeight="1">
      <c r="C82" s="54"/>
      <c r="D82" s="54"/>
      <c r="E82" s="54"/>
    </row>
    <row r="83" spans="3:5" ht="14.25" customHeight="1">
      <c r="C83" s="54"/>
      <c r="D83" s="54"/>
      <c r="E83" s="54"/>
    </row>
    <row r="84" spans="3:5" ht="14.25" customHeight="1">
      <c r="C84" s="54"/>
      <c r="D84" s="54"/>
      <c r="E84" s="54"/>
    </row>
    <row r="85" spans="3:5" ht="14.25" customHeight="1">
      <c r="C85" s="54"/>
      <c r="D85" s="54"/>
      <c r="E85" s="54"/>
    </row>
    <row r="86" spans="3:5" ht="14.25" customHeight="1">
      <c r="C86" s="54"/>
      <c r="D86" s="54"/>
      <c r="E86" s="54"/>
    </row>
    <row r="87" spans="3:5" ht="14.25" customHeight="1">
      <c r="C87" s="54"/>
      <c r="D87" s="54"/>
      <c r="E87" s="54"/>
    </row>
    <row r="88" spans="3:5" ht="14.25" customHeight="1">
      <c r="C88" s="54"/>
      <c r="D88" s="54"/>
      <c r="E88" s="54"/>
    </row>
    <row r="89" spans="3:5" ht="14.25" customHeight="1">
      <c r="C89" s="54"/>
      <c r="D89" s="54"/>
      <c r="E89" s="54"/>
    </row>
    <row r="90" spans="3:5" ht="14.25" customHeight="1">
      <c r="C90" s="54"/>
      <c r="D90" s="54"/>
      <c r="E90" s="54"/>
    </row>
    <row r="91" spans="3:5" ht="14.25" customHeight="1">
      <c r="C91" s="54"/>
      <c r="D91" s="54"/>
      <c r="E91" s="54"/>
    </row>
    <row r="92" spans="3:5" ht="14.25" customHeight="1">
      <c r="C92" s="54"/>
      <c r="D92" s="54"/>
      <c r="E92" s="54"/>
    </row>
    <row r="93" spans="3:5" ht="14.25" customHeight="1">
      <c r="C93" s="54"/>
      <c r="D93" s="54"/>
      <c r="E93" s="54"/>
    </row>
    <row r="94" spans="3:5" ht="14.25" customHeight="1">
      <c r="C94" s="54"/>
      <c r="D94" s="54"/>
      <c r="E94" s="54"/>
    </row>
    <row r="95" spans="3:5" ht="14.25" customHeight="1">
      <c r="C95" s="54"/>
      <c r="D95" s="54"/>
      <c r="E95" s="54"/>
    </row>
    <row r="96" spans="3:5" ht="14.25" customHeight="1">
      <c r="C96" s="54"/>
      <c r="D96" s="54"/>
      <c r="E96" s="54"/>
    </row>
    <row r="97" spans="3:5" ht="14.25" customHeight="1">
      <c r="C97" s="54"/>
      <c r="D97" s="54"/>
      <c r="E97" s="54"/>
    </row>
    <row r="98" spans="3:5" ht="14.25" customHeight="1">
      <c r="C98" s="54"/>
      <c r="D98" s="54"/>
      <c r="E98" s="54"/>
    </row>
    <row r="99" spans="3:5" ht="14.25" customHeight="1">
      <c r="C99" s="54"/>
      <c r="D99" s="54"/>
      <c r="E99" s="54"/>
    </row>
  </sheetData>
  <mergeCells count="5">
    <mergeCell ref="A1:D1"/>
    <mergeCell ref="A2:D2"/>
    <mergeCell ref="C36:D36"/>
    <mergeCell ref="C19:D19"/>
    <mergeCell ref="C8:D8"/>
  </mergeCells>
  <phoneticPr fontId="50" type="noConversion"/>
  <hyperlinks>
    <hyperlink ref="B5" location="'6.1.1.1'!A1" display="Population scolaire totale (enseignement francophone et néerlandophone)" xr:uid="{7223C703-ACB7-4163-B98D-2CCB3184E633}"/>
    <hyperlink ref="B6" location="'6.1.1.2'!A1" display="Population scolaire totale (enseignement ordinaire et spécialisé)" xr:uid="{32EAA8E0-0567-47C2-AA7E-0417E637D11B}"/>
    <hyperlink ref="B10" location="'6.1.2.1'!A1" display="Population scolaire totale pour le maternel, primaire et secondaire" xr:uid="{2CD147DB-DA7C-4FF3-948D-5E9A137880A1}"/>
    <hyperlink ref="B11" location="'6.1.2.2'!A1" display="Maternel : francophones et néerlandophones, filles et garçons, belges et étrangers" xr:uid="{0F94A1E9-C841-4B25-865E-ECD3381ECD8F}"/>
    <hyperlink ref="B12" location="'6.1.2.3'!A1" display="Primaire : francophones et néerlandophones, filles et garçons, belges et étrangers " xr:uid="{463C291D-D484-43E7-B17A-E3894EEC3962}"/>
    <hyperlink ref="B13" location="'6.1.2.4'!A1" display="Secondaire : francophones et néerlandophones, filles et garçons, belges et étrangers " xr:uid="{B8A0BC5C-F7A2-4D37-98A4-0D70C52E36C4}"/>
    <hyperlink ref="B14" location="'6.1.2.5'!A1" display="Maternel : ordinaire et spécialisé, filles et garçons" xr:uid="{BFB061E2-83F5-4792-8DAA-2DC33F6A9C1C}"/>
    <hyperlink ref="B15" location="'6.1.2.6'!A1" display="Primaire : ordinaire et spécialisé, filles et garçons" xr:uid="{5501EEA5-D461-40B6-B103-EE7B3767DF26}"/>
    <hyperlink ref="B16" location="'6.1.2.7'!A1" display="Secondaire : ordinaire, spécialisé et alternance, filles et garçons" xr:uid="{47149CD7-E6C3-45CB-96C2-3958C0C2891E}"/>
    <hyperlink ref="B17" location="'6.1.2.8'!A1" display="Secondaire : orientation générale, francophones et néerlandophones, filles et garçons" xr:uid="{F359D62C-771B-486D-A9E7-C988FC7B3E59}"/>
    <hyperlink ref="B21" location="'6.1.3.1'!A1" display="Hoger beroepsonderwijs HBO5 &quot;Soins Infirmiers&quot;" xr:uid="{43B30502-F299-4066-907A-73C10B6FF2EF}"/>
    <hyperlink ref="B22" location="'6.1.3.2'!A1" display="Supérieur non-universitaire" xr:uid="{2C40DD91-EE73-415B-993F-E08AAAAECBC9}"/>
    <hyperlink ref="B23" location="'6.1.3.3'!A1" display="Supérieur non universitaire : catégorie d'étude, hommes et femmes" xr:uid="{BD1355E0-4FFA-4C29-8891-B3A3ABC5732A}"/>
    <hyperlink ref="B26" location="'6.1.3.6'!A1" display="Supérieur non universitaire : secteur d'étude, niveau, hommes et femmes" xr:uid="{6B1CE59A-83E4-42AC-B9CD-AFE5809BEB37}"/>
    <hyperlink ref="B27" location="'6.1.3.7'!A1" display="Universitaire " xr:uid="{57AEA6D5-39E9-436D-9682-A1C24C410811}"/>
    <hyperlink ref="B28" location="'6.1.3.8'!A1" display="Universitaire : domaine d'étude, hommes et femmes" xr:uid="{6F6BC05E-C036-4E61-859C-EE49FB8C6BFE}"/>
    <hyperlink ref="B29" location="'6.1.3.9'!A1" display="Universitaire : domaine d'étude, niveau, hommes et femmes" xr:uid="{1ECDAEB2-9207-404F-99CC-C0F188FA835F}"/>
    <hyperlink ref="B33" location="'6.1.4.1'!A1" display="Promotion sociale (enseignement francophone)" xr:uid="{CA309F2B-8612-4431-9608-5135E3FF6A40}"/>
    <hyperlink ref="B34" location="'6.1.4.2'!A1" display="Enseignement pour adultes (enseignement néerlandophone)" xr:uid="{0FDB8258-3CA0-4F0F-9FB1-440F9CD48730}"/>
    <hyperlink ref="B38" location="'6.1.5.1'!A1" display="Enseignement à domicile, écoles européennes, autres écoles privées" xr:uid="{5F7A9C58-1930-43C8-B054-196306141202}"/>
    <hyperlink ref="B40" location="'6.1.5.3'!A1" display="Ecoles européennes : population scolaire totale pour les cycles maternel, primaire et secondaire" xr:uid="{37EFE42F-5607-4776-9198-E697E74FF04B}"/>
    <hyperlink ref="B39" location="'6.1.5.2'!A1" display="Ecoles européennes et internationales" xr:uid="{8A32229E-2034-4A61-8D9F-8519263F7F7D}"/>
    <hyperlink ref="B24" location="'6.1.3.4'!A1" display="Supérieur non universitaire francophone : domaine d'étude, hommes et femmes" xr:uid="{9815ED6C-0442-43A5-BC1A-9FCC48357338}"/>
    <hyperlink ref="B25" location="'6.1.3.5'!A1" display="Supérieur non universitaire néerladophone : domaine d'étude, hommes et femmes" xr:uid="{2332714E-D88A-465E-A423-D80A9DA019D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scaleWithDoc="0">
    <oddHeader>&amp;LPopulation scolaire&amp;CENSEIGNEMENT</oddHeader>
    <oddFooter>&amp;C&amp;P/&amp;N&amp;R©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3">
    <pageSetUpPr fitToPage="1"/>
  </sheetPr>
  <dimension ref="A1:X37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85546875" style="1" customWidth="1"/>
    <col min="2" max="13" width="13.28515625" style="1" customWidth="1"/>
    <col min="14" max="14" width="7.85546875" style="1" customWidth="1"/>
    <col min="15" max="15" width="9.140625" style="1" customWidth="1"/>
    <col min="16" max="21" width="7.85546875" style="1"/>
    <col min="22" max="24" width="10.140625" style="1" customWidth="1"/>
    <col min="25" max="16384" width="7.85546875" style="1"/>
  </cols>
  <sheetData>
    <row r="1" spans="1:24" ht="19.350000000000001" customHeight="1">
      <c r="A1" s="475" t="s">
        <v>239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7"/>
    </row>
    <row r="2" spans="1:24" ht="19.350000000000001" customHeight="1">
      <c r="A2" s="472" t="s">
        <v>240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4"/>
    </row>
    <row r="3" spans="1:24" ht="19.350000000000001" customHeight="1">
      <c r="A3" s="463" t="s">
        <v>421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5"/>
    </row>
    <row r="4" spans="1:24" s="8" customFormat="1" ht="20.100000000000001" customHeight="1">
      <c r="A4" s="489"/>
      <c r="B4" s="478" t="s">
        <v>25</v>
      </c>
      <c r="C4" s="479"/>
      <c r="D4" s="479"/>
      <c r="E4" s="479"/>
      <c r="F4" s="480"/>
      <c r="G4" s="478" t="s">
        <v>26</v>
      </c>
      <c r="H4" s="479"/>
      <c r="I4" s="479"/>
      <c r="J4" s="479"/>
      <c r="K4" s="480"/>
      <c r="L4" s="481" t="s">
        <v>28</v>
      </c>
      <c r="M4" s="482"/>
    </row>
    <row r="5" spans="1:24" s="10" customFormat="1" ht="20.100000000000001" customHeight="1">
      <c r="A5" s="489"/>
      <c r="B5" s="456" t="s">
        <v>108</v>
      </c>
      <c r="C5" s="457"/>
      <c r="D5" s="458" t="s">
        <v>109</v>
      </c>
      <c r="E5" s="459"/>
      <c r="F5" s="454" t="s">
        <v>28</v>
      </c>
      <c r="G5" s="456" t="s">
        <v>108</v>
      </c>
      <c r="H5" s="457"/>
      <c r="I5" s="458" t="s">
        <v>109</v>
      </c>
      <c r="J5" s="459"/>
      <c r="K5" s="454" t="s">
        <v>28</v>
      </c>
      <c r="L5" s="460" t="s">
        <v>108</v>
      </c>
      <c r="M5" s="460" t="s">
        <v>109</v>
      </c>
    </row>
    <row r="6" spans="1:24" s="10" customFormat="1" ht="20.100000000000001" customHeight="1">
      <c r="A6" s="490"/>
      <c r="B6" s="112" t="s">
        <v>294</v>
      </c>
      <c r="C6" s="112" t="s">
        <v>68</v>
      </c>
      <c r="D6" s="112" t="s">
        <v>69</v>
      </c>
      <c r="E6" s="182" t="s">
        <v>68</v>
      </c>
      <c r="F6" s="491"/>
      <c r="G6" s="112" t="s">
        <v>69</v>
      </c>
      <c r="H6" s="182" t="s">
        <v>68</v>
      </c>
      <c r="I6" s="112" t="s">
        <v>69</v>
      </c>
      <c r="J6" s="182" t="s">
        <v>68</v>
      </c>
      <c r="K6" s="455"/>
      <c r="L6" s="461"/>
      <c r="M6" s="461"/>
    </row>
    <row r="7" spans="1:24" ht="15" customHeight="1">
      <c r="A7" s="96" t="s">
        <v>8</v>
      </c>
      <c r="B7" s="113">
        <v>4961</v>
      </c>
      <c r="C7" s="145">
        <v>1758</v>
      </c>
      <c r="D7" s="115">
        <v>0</v>
      </c>
      <c r="E7" s="145">
        <v>112</v>
      </c>
      <c r="F7" s="144">
        <f>SUM(B7:E7)</f>
        <v>6831</v>
      </c>
      <c r="G7" s="113">
        <v>4318</v>
      </c>
      <c r="H7" s="145">
        <v>2014</v>
      </c>
      <c r="I7" s="115">
        <v>0</v>
      </c>
      <c r="J7" s="145">
        <v>88</v>
      </c>
      <c r="K7" s="117">
        <f t="shared" ref="K7:K29" si="0">SUM(G7:J7)</f>
        <v>6420</v>
      </c>
      <c r="L7" s="138">
        <f>B7+C7+G7+H7</f>
        <v>13051</v>
      </c>
      <c r="M7" s="146">
        <f>D7+E7+I7+J7</f>
        <v>200</v>
      </c>
      <c r="N7" s="23"/>
      <c r="O7" s="23"/>
      <c r="V7" s="23"/>
      <c r="W7" s="23"/>
      <c r="X7" s="23"/>
    </row>
    <row r="8" spans="1:24" ht="15" customHeight="1">
      <c r="A8" s="100" t="s">
        <v>9</v>
      </c>
      <c r="B8" s="119">
        <v>1171</v>
      </c>
      <c r="C8" s="147">
        <v>140</v>
      </c>
      <c r="D8" s="121">
        <v>423</v>
      </c>
      <c r="E8" s="147">
        <v>0</v>
      </c>
      <c r="F8" s="123">
        <f t="shared" ref="F8:F29" si="1">SUM(B8:E8)</f>
        <v>1734</v>
      </c>
      <c r="G8" s="119">
        <v>1088</v>
      </c>
      <c r="H8" s="147">
        <v>170</v>
      </c>
      <c r="I8" s="121">
        <v>198</v>
      </c>
      <c r="J8" s="147">
        <v>0</v>
      </c>
      <c r="K8" s="123">
        <f t="shared" si="0"/>
        <v>1456</v>
      </c>
      <c r="L8" s="140">
        <f t="shared" ref="L8:L29" si="2">B8+C8+G8+H8</f>
        <v>2569</v>
      </c>
      <c r="M8" s="148">
        <f t="shared" ref="M8:M29" si="3">D8+E8+I8+J8</f>
        <v>621</v>
      </c>
      <c r="N8" s="23"/>
      <c r="O8" s="23"/>
      <c r="V8" s="23"/>
      <c r="W8" s="23"/>
      <c r="X8" s="23"/>
    </row>
    <row r="9" spans="1:24" ht="15" customHeight="1">
      <c r="A9" s="100" t="s">
        <v>80</v>
      </c>
      <c r="B9" s="119">
        <v>0</v>
      </c>
      <c r="C9" s="147">
        <v>437</v>
      </c>
      <c r="D9" s="121">
        <v>153</v>
      </c>
      <c r="E9" s="147">
        <v>105</v>
      </c>
      <c r="F9" s="123">
        <f t="shared" si="1"/>
        <v>695</v>
      </c>
      <c r="G9" s="119">
        <v>0</v>
      </c>
      <c r="H9" s="147">
        <v>166</v>
      </c>
      <c r="I9" s="121">
        <v>66</v>
      </c>
      <c r="J9" s="147">
        <v>36</v>
      </c>
      <c r="K9" s="123">
        <f t="shared" si="0"/>
        <v>268</v>
      </c>
      <c r="L9" s="140">
        <f t="shared" si="2"/>
        <v>603</v>
      </c>
      <c r="M9" s="148">
        <f t="shared" si="3"/>
        <v>360</v>
      </c>
      <c r="N9" s="23"/>
      <c r="O9" s="23"/>
      <c r="V9" s="23"/>
      <c r="W9" s="23"/>
      <c r="X9" s="23"/>
    </row>
    <row r="10" spans="1:24" ht="15" customHeight="1">
      <c r="A10" s="100" t="s">
        <v>10</v>
      </c>
      <c r="B10" s="119">
        <v>7936</v>
      </c>
      <c r="C10" s="147">
        <v>2187</v>
      </c>
      <c r="D10" s="121">
        <v>299</v>
      </c>
      <c r="E10" s="147">
        <v>120</v>
      </c>
      <c r="F10" s="123">
        <f t="shared" si="1"/>
        <v>10542</v>
      </c>
      <c r="G10" s="119">
        <v>8676</v>
      </c>
      <c r="H10" s="147">
        <v>2451</v>
      </c>
      <c r="I10" s="121">
        <v>233</v>
      </c>
      <c r="J10" s="147">
        <v>61</v>
      </c>
      <c r="K10" s="123">
        <f t="shared" si="0"/>
        <v>11421</v>
      </c>
      <c r="L10" s="140">
        <f t="shared" si="2"/>
        <v>21250</v>
      </c>
      <c r="M10" s="148">
        <f t="shared" si="3"/>
        <v>713</v>
      </c>
      <c r="N10" s="23"/>
      <c r="O10" s="23"/>
      <c r="V10" s="23"/>
      <c r="W10" s="23"/>
      <c r="X10" s="23"/>
    </row>
    <row r="11" spans="1:24" ht="15" customHeight="1">
      <c r="A11" s="100" t="s">
        <v>11</v>
      </c>
      <c r="B11" s="119">
        <v>3487</v>
      </c>
      <c r="C11" s="147">
        <v>1251</v>
      </c>
      <c r="D11" s="121">
        <v>0</v>
      </c>
      <c r="E11" s="147">
        <v>0</v>
      </c>
      <c r="F11" s="123">
        <f t="shared" si="1"/>
        <v>4738</v>
      </c>
      <c r="G11" s="119">
        <v>3010</v>
      </c>
      <c r="H11" s="147">
        <v>1470</v>
      </c>
      <c r="I11" s="121">
        <v>0</v>
      </c>
      <c r="J11" s="147">
        <v>0</v>
      </c>
      <c r="K11" s="123">
        <f t="shared" si="0"/>
        <v>4480</v>
      </c>
      <c r="L11" s="140">
        <f t="shared" si="2"/>
        <v>9218</v>
      </c>
      <c r="M11" s="148">
        <f t="shared" si="3"/>
        <v>0</v>
      </c>
      <c r="N11" s="23"/>
      <c r="O11" s="23"/>
      <c r="Q11" s="30"/>
      <c r="V11" s="23"/>
      <c r="W11" s="23"/>
      <c r="X11" s="23"/>
    </row>
    <row r="12" spans="1:24" ht="15" customHeight="1">
      <c r="A12" s="100" t="s">
        <v>12</v>
      </c>
      <c r="B12" s="119">
        <v>882</v>
      </c>
      <c r="C12" s="147">
        <v>65</v>
      </c>
      <c r="D12" s="121">
        <v>0</v>
      </c>
      <c r="E12" s="147">
        <v>0</v>
      </c>
      <c r="F12" s="123">
        <f t="shared" si="1"/>
        <v>947</v>
      </c>
      <c r="G12" s="119">
        <v>610</v>
      </c>
      <c r="H12" s="147">
        <v>29</v>
      </c>
      <c r="I12" s="121">
        <v>0</v>
      </c>
      <c r="J12" s="147">
        <v>0</v>
      </c>
      <c r="K12" s="123">
        <f t="shared" si="0"/>
        <v>639</v>
      </c>
      <c r="L12" s="140">
        <f t="shared" si="2"/>
        <v>1586</v>
      </c>
      <c r="M12" s="148">
        <f t="shared" si="3"/>
        <v>0</v>
      </c>
      <c r="N12" s="23"/>
      <c r="O12" s="23"/>
      <c r="V12" s="23"/>
      <c r="W12" s="23"/>
      <c r="X12" s="23"/>
    </row>
    <row r="13" spans="1:24" ht="15" customHeight="1">
      <c r="A13" s="100" t="s">
        <v>13</v>
      </c>
      <c r="B13" s="119">
        <v>1063</v>
      </c>
      <c r="C13" s="147">
        <v>175</v>
      </c>
      <c r="D13" s="121">
        <v>230</v>
      </c>
      <c r="E13" s="147">
        <v>0</v>
      </c>
      <c r="F13" s="123">
        <f t="shared" si="1"/>
        <v>1468</v>
      </c>
      <c r="G13" s="119">
        <v>707</v>
      </c>
      <c r="H13" s="147">
        <v>174</v>
      </c>
      <c r="I13" s="121">
        <v>143</v>
      </c>
      <c r="J13" s="147">
        <v>0</v>
      </c>
      <c r="K13" s="123">
        <f t="shared" si="0"/>
        <v>1024</v>
      </c>
      <c r="L13" s="140">
        <f t="shared" si="2"/>
        <v>2119</v>
      </c>
      <c r="M13" s="148">
        <f t="shared" si="3"/>
        <v>373</v>
      </c>
      <c r="N13" s="23"/>
      <c r="O13" s="23"/>
      <c r="V13" s="23"/>
      <c r="W13" s="23"/>
      <c r="X13" s="23"/>
    </row>
    <row r="14" spans="1:24" ht="15" customHeight="1">
      <c r="A14" s="100" t="s">
        <v>14</v>
      </c>
      <c r="B14" s="119">
        <v>1319</v>
      </c>
      <c r="C14" s="147">
        <v>0</v>
      </c>
      <c r="D14" s="121">
        <v>0</v>
      </c>
      <c r="E14" s="147">
        <v>0</v>
      </c>
      <c r="F14" s="123">
        <f t="shared" si="1"/>
        <v>1319</v>
      </c>
      <c r="G14" s="119">
        <v>1407</v>
      </c>
      <c r="H14" s="147">
        <v>0</v>
      </c>
      <c r="I14" s="121">
        <v>0</v>
      </c>
      <c r="J14" s="147">
        <v>0</v>
      </c>
      <c r="K14" s="123">
        <f t="shared" si="0"/>
        <v>1407</v>
      </c>
      <c r="L14" s="140">
        <f t="shared" si="2"/>
        <v>2726</v>
      </c>
      <c r="M14" s="148">
        <f t="shared" si="3"/>
        <v>0</v>
      </c>
      <c r="N14" s="23"/>
      <c r="O14" s="23"/>
      <c r="V14" s="23"/>
      <c r="W14" s="23"/>
      <c r="X14" s="23"/>
    </row>
    <row r="15" spans="1:24" ht="15" customHeight="1">
      <c r="A15" s="100" t="s">
        <v>15</v>
      </c>
      <c r="B15" s="119">
        <v>3967</v>
      </c>
      <c r="C15" s="147">
        <v>0</v>
      </c>
      <c r="D15" s="121">
        <v>174</v>
      </c>
      <c r="E15" s="147">
        <v>0</v>
      </c>
      <c r="F15" s="123">
        <f t="shared" si="1"/>
        <v>4141</v>
      </c>
      <c r="G15" s="119">
        <v>3952</v>
      </c>
      <c r="H15" s="147">
        <v>0</v>
      </c>
      <c r="I15" s="121">
        <v>80</v>
      </c>
      <c r="J15" s="147">
        <v>0</v>
      </c>
      <c r="K15" s="123">
        <f t="shared" si="0"/>
        <v>4032</v>
      </c>
      <c r="L15" s="140">
        <f t="shared" si="2"/>
        <v>7919</v>
      </c>
      <c r="M15" s="148">
        <f t="shared" si="3"/>
        <v>254</v>
      </c>
      <c r="N15" s="23"/>
      <c r="O15" s="23"/>
      <c r="V15" s="23"/>
      <c r="W15" s="23"/>
      <c r="X15" s="23"/>
    </row>
    <row r="16" spans="1:24" ht="15" customHeight="1">
      <c r="A16" s="100" t="s">
        <v>16</v>
      </c>
      <c r="B16" s="119">
        <v>1448</v>
      </c>
      <c r="C16" s="147">
        <v>480</v>
      </c>
      <c r="D16" s="121">
        <v>59</v>
      </c>
      <c r="E16" s="147">
        <v>0</v>
      </c>
      <c r="F16" s="123">
        <f t="shared" si="1"/>
        <v>1987</v>
      </c>
      <c r="G16" s="119">
        <v>1528</v>
      </c>
      <c r="H16" s="147">
        <v>805</v>
      </c>
      <c r="I16" s="121">
        <v>212</v>
      </c>
      <c r="J16" s="147">
        <v>0</v>
      </c>
      <c r="K16" s="123">
        <f t="shared" si="0"/>
        <v>2545</v>
      </c>
      <c r="L16" s="140">
        <f t="shared" si="2"/>
        <v>4261</v>
      </c>
      <c r="M16" s="148">
        <f t="shared" si="3"/>
        <v>271</v>
      </c>
      <c r="N16" s="23"/>
      <c r="O16" s="23"/>
      <c r="V16" s="23"/>
      <c r="W16" s="23"/>
      <c r="X16" s="23"/>
    </row>
    <row r="17" spans="1:24" ht="15" customHeight="1">
      <c r="A17" s="100" t="s">
        <v>17</v>
      </c>
      <c r="B17" s="119">
        <v>883</v>
      </c>
      <c r="C17" s="147">
        <v>577</v>
      </c>
      <c r="D17" s="121">
        <v>0</v>
      </c>
      <c r="E17" s="147">
        <v>0</v>
      </c>
      <c r="F17" s="123">
        <f t="shared" si="1"/>
        <v>1460</v>
      </c>
      <c r="G17" s="119">
        <v>940</v>
      </c>
      <c r="H17" s="147">
        <v>561</v>
      </c>
      <c r="I17" s="121">
        <v>0</v>
      </c>
      <c r="J17" s="147">
        <v>0</v>
      </c>
      <c r="K17" s="123">
        <f t="shared" si="0"/>
        <v>1501</v>
      </c>
      <c r="L17" s="140">
        <f t="shared" si="2"/>
        <v>2961</v>
      </c>
      <c r="M17" s="148">
        <f t="shared" si="3"/>
        <v>0</v>
      </c>
      <c r="N17" s="23"/>
      <c r="O17" s="23"/>
      <c r="V17" s="23"/>
      <c r="W17" s="23"/>
      <c r="X17" s="23"/>
    </row>
    <row r="18" spans="1:24" ht="15" customHeight="1">
      <c r="A18" s="100" t="s">
        <v>81</v>
      </c>
      <c r="B18" s="119">
        <v>1698</v>
      </c>
      <c r="C18" s="147">
        <v>716</v>
      </c>
      <c r="D18" s="121">
        <v>0</v>
      </c>
      <c r="E18" s="147">
        <v>0</v>
      </c>
      <c r="F18" s="123">
        <f t="shared" si="1"/>
        <v>2414</v>
      </c>
      <c r="G18" s="119">
        <v>2008</v>
      </c>
      <c r="H18" s="147">
        <v>823</v>
      </c>
      <c r="I18" s="121">
        <v>0</v>
      </c>
      <c r="J18" s="147">
        <v>0</v>
      </c>
      <c r="K18" s="123">
        <f t="shared" si="0"/>
        <v>2831</v>
      </c>
      <c r="L18" s="140">
        <f t="shared" si="2"/>
        <v>5245</v>
      </c>
      <c r="M18" s="148">
        <f t="shared" si="3"/>
        <v>0</v>
      </c>
      <c r="N18" s="23"/>
      <c r="O18" s="23"/>
      <c r="V18" s="23"/>
      <c r="W18" s="23"/>
      <c r="X18" s="23"/>
    </row>
    <row r="19" spans="1:24" ht="15" customHeight="1">
      <c r="A19" s="100" t="s">
        <v>18</v>
      </c>
      <c r="B19" s="119">
        <v>1773</v>
      </c>
      <c r="C19" s="147">
        <v>0</v>
      </c>
      <c r="D19" s="121">
        <v>0</v>
      </c>
      <c r="E19" s="147">
        <v>0</v>
      </c>
      <c r="F19" s="123">
        <f t="shared" si="1"/>
        <v>1773</v>
      </c>
      <c r="G19" s="119">
        <v>1970</v>
      </c>
      <c r="H19" s="147">
        <v>0</v>
      </c>
      <c r="I19" s="121">
        <v>0</v>
      </c>
      <c r="J19" s="147">
        <v>0</v>
      </c>
      <c r="K19" s="123">
        <f t="shared" si="0"/>
        <v>1970</v>
      </c>
      <c r="L19" s="140">
        <f t="shared" si="2"/>
        <v>3743</v>
      </c>
      <c r="M19" s="148">
        <f t="shared" si="3"/>
        <v>0</v>
      </c>
      <c r="N19" s="23"/>
      <c r="O19" s="23"/>
      <c r="V19" s="23"/>
      <c r="W19" s="23"/>
      <c r="X19" s="23"/>
    </row>
    <row r="20" spans="1:24" ht="15" customHeight="1">
      <c r="A20" s="100" t="s">
        <v>82</v>
      </c>
      <c r="B20" s="119">
        <v>456</v>
      </c>
      <c r="C20" s="147">
        <v>0</v>
      </c>
      <c r="D20" s="121">
        <v>0</v>
      </c>
      <c r="E20" s="147">
        <v>0</v>
      </c>
      <c r="F20" s="123">
        <f t="shared" si="1"/>
        <v>456</v>
      </c>
      <c r="G20" s="119">
        <v>585</v>
      </c>
      <c r="H20" s="147">
        <v>0</v>
      </c>
      <c r="I20" s="121">
        <v>0</v>
      </c>
      <c r="J20" s="147">
        <v>0</v>
      </c>
      <c r="K20" s="123">
        <f t="shared" si="0"/>
        <v>585</v>
      </c>
      <c r="L20" s="140">
        <f t="shared" si="2"/>
        <v>1041</v>
      </c>
      <c r="M20" s="148">
        <f t="shared" si="3"/>
        <v>0</v>
      </c>
      <c r="N20" s="23"/>
      <c r="O20" s="23"/>
      <c r="V20" s="23"/>
      <c r="W20" s="23"/>
      <c r="X20" s="23"/>
    </row>
    <row r="21" spans="1:24" ht="15" customHeight="1">
      <c r="A21" s="100" t="s">
        <v>19</v>
      </c>
      <c r="B21" s="119">
        <v>4245</v>
      </c>
      <c r="C21" s="147">
        <v>543</v>
      </c>
      <c r="D21" s="121">
        <v>202</v>
      </c>
      <c r="E21" s="147">
        <v>0</v>
      </c>
      <c r="F21" s="123">
        <f t="shared" si="1"/>
        <v>4990</v>
      </c>
      <c r="G21" s="119">
        <v>3866</v>
      </c>
      <c r="H21" s="147">
        <v>687</v>
      </c>
      <c r="I21" s="121">
        <v>19</v>
      </c>
      <c r="J21" s="147">
        <v>0</v>
      </c>
      <c r="K21" s="123">
        <f t="shared" si="0"/>
        <v>4572</v>
      </c>
      <c r="L21" s="140">
        <f t="shared" si="2"/>
        <v>9341</v>
      </c>
      <c r="M21" s="148">
        <f t="shared" si="3"/>
        <v>221</v>
      </c>
      <c r="N21" s="23"/>
      <c r="O21" s="23"/>
      <c r="V21" s="23"/>
      <c r="W21" s="23"/>
      <c r="X21" s="23"/>
    </row>
    <row r="22" spans="1:24" ht="15" customHeight="1">
      <c r="A22" s="100" t="s">
        <v>20</v>
      </c>
      <c r="B22" s="119">
        <v>3554</v>
      </c>
      <c r="C22" s="147">
        <v>184</v>
      </c>
      <c r="D22" s="121">
        <v>332</v>
      </c>
      <c r="E22" s="147">
        <v>0</v>
      </c>
      <c r="F22" s="123">
        <f t="shared" si="1"/>
        <v>4070</v>
      </c>
      <c r="G22" s="119">
        <v>3614</v>
      </c>
      <c r="H22" s="147">
        <v>180</v>
      </c>
      <c r="I22" s="121">
        <v>124</v>
      </c>
      <c r="J22" s="147">
        <v>0</v>
      </c>
      <c r="K22" s="123">
        <f t="shared" si="0"/>
        <v>3918</v>
      </c>
      <c r="L22" s="140">
        <f t="shared" si="2"/>
        <v>7532</v>
      </c>
      <c r="M22" s="148">
        <f t="shared" si="3"/>
        <v>456</v>
      </c>
      <c r="N22" s="23"/>
      <c r="O22" s="23"/>
      <c r="V22" s="23"/>
      <c r="W22" s="23"/>
      <c r="X22" s="23"/>
    </row>
    <row r="23" spans="1:24" ht="15" customHeight="1">
      <c r="A23" s="100" t="s">
        <v>21</v>
      </c>
      <c r="B23" s="119">
        <v>744</v>
      </c>
      <c r="C23" s="147">
        <v>0</v>
      </c>
      <c r="D23" s="121">
        <v>94</v>
      </c>
      <c r="E23" s="147">
        <v>0</v>
      </c>
      <c r="F23" s="123">
        <f t="shared" si="1"/>
        <v>838</v>
      </c>
      <c r="G23" s="119">
        <v>704</v>
      </c>
      <c r="H23" s="147">
        <v>0</v>
      </c>
      <c r="I23" s="121">
        <v>74</v>
      </c>
      <c r="J23" s="147">
        <v>0</v>
      </c>
      <c r="K23" s="123">
        <f t="shared" si="0"/>
        <v>778</v>
      </c>
      <c r="L23" s="140">
        <f t="shared" si="2"/>
        <v>1448</v>
      </c>
      <c r="M23" s="148">
        <f t="shared" si="3"/>
        <v>168</v>
      </c>
      <c r="N23" s="23"/>
      <c r="O23" s="23"/>
      <c r="V23" s="23"/>
      <c r="W23" s="23"/>
      <c r="X23" s="23"/>
    </row>
    <row r="24" spans="1:24" ht="15" customHeight="1">
      <c r="A24" s="100" t="s">
        <v>83</v>
      </c>
      <c r="B24" s="119">
        <v>1926</v>
      </c>
      <c r="C24" s="147">
        <v>0</v>
      </c>
      <c r="D24" s="121">
        <v>44</v>
      </c>
      <c r="E24" s="147">
        <v>120</v>
      </c>
      <c r="F24" s="123">
        <f t="shared" si="1"/>
        <v>2090</v>
      </c>
      <c r="G24" s="119">
        <v>2080</v>
      </c>
      <c r="H24" s="147">
        <v>0</v>
      </c>
      <c r="I24" s="121">
        <v>34</v>
      </c>
      <c r="J24" s="147">
        <v>54</v>
      </c>
      <c r="K24" s="123">
        <f t="shared" si="0"/>
        <v>2168</v>
      </c>
      <c r="L24" s="140">
        <f t="shared" si="2"/>
        <v>4006</v>
      </c>
      <c r="M24" s="148">
        <f t="shared" si="3"/>
        <v>252</v>
      </c>
      <c r="N24" s="23"/>
      <c r="O24" s="23"/>
      <c r="V24" s="23"/>
      <c r="W24" s="23"/>
      <c r="X24" s="23"/>
    </row>
    <row r="25" spans="1:24" ht="15" customHeight="1">
      <c r="A25" s="100" t="s">
        <v>84</v>
      </c>
      <c r="B25" s="124">
        <v>2423</v>
      </c>
      <c r="C25" s="149">
        <v>1207</v>
      </c>
      <c r="D25" s="126">
        <v>0</v>
      </c>
      <c r="E25" s="149">
        <v>0</v>
      </c>
      <c r="F25" s="128">
        <f t="shared" si="1"/>
        <v>3630</v>
      </c>
      <c r="G25" s="124">
        <v>1449</v>
      </c>
      <c r="H25" s="149">
        <v>1006</v>
      </c>
      <c r="I25" s="126">
        <v>0</v>
      </c>
      <c r="J25" s="149">
        <v>0</v>
      </c>
      <c r="K25" s="128">
        <f t="shared" si="0"/>
        <v>2455</v>
      </c>
      <c r="L25" s="141">
        <f t="shared" si="2"/>
        <v>6085</v>
      </c>
      <c r="M25" s="150">
        <f t="shared" si="3"/>
        <v>0</v>
      </c>
      <c r="N25" s="23"/>
      <c r="O25" s="23"/>
      <c r="P25" s="23"/>
      <c r="V25" s="23"/>
      <c r="W25" s="23"/>
      <c r="X25" s="23"/>
    </row>
    <row r="26" spans="1:24" ht="15" customHeight="1">
      <c r="A26" s="104" t="s">
        <v>22</v>
      </c>
      <c r="B26" s="130">
        <f>SUM(B7:B25)</f>
        <v>43936</v>
      </c>
      <c r="C26" s="133">
        <f t="shared" ref="C26:J26" si="4">SUM(C7:C25)</f>
        <v>9720</v>
      </c>
      <c r="D26" s="132">
        <f t="shared" si="4"/>
        <v>2010</v>
      </c>
      <c r="E26" s="133">
        <f t="shared" si="4"/>
        <v>457</v>
      </c>
      <c r="F26" s="134">
        <f t="shared" si="1"/>
        <v>56123</v>
      </c>
      <c r="G26" s="130">
        <f t="shared" si="4"/>
        <v>42512</v>
      </c>
      <c r="H26" s="133">
        <f t="shared" si="4"/>
        <v>10536</v>
      </c>
      <c r="I26" s="132">
        <f t="shared" si="4"/>
        <v>1183</v>
      </c>
      <c r="J26" s="133">
        <f t="shared" si="4"/>
        <v>239</v>
      </c>
      <c r="K26" s="134">
        <f t="shared" si="0"/>
        <v>54470</v>
      </c>
      <c r="L26" s="142">
        <f t="shared" si="2"/>
        <v>106704</v>
      </c>
      <c r="M26" s="151">
        <f t="shared" si="3"/>
        <v>3889</v>
      </c>
      <c r="N26" s="23"/>
      <c r="O26" s="23"/>
      <c r="V26" s="23"/>
      <c r="W26" s="23"/>
      <c r="X26" s="23"/>
    </row>
    <row r="27" spans="1:24" ht="15" customHeight="1">
      <c r="A27" s="100" t="s">
        <v>100</v>
      </c>
      <c r="B27" s="119">
        <v>0</v>
      </c>
      <c r="C27" s="147">
        <v>242648</v>
      </c>
      <c r="D27" s="121">
        <v>0</v>
      </c>
      <c r="E27" s="147">
        <v>16596</v>
      </c>
      <c r="F27" s="123">
        <f t="shared" si="1"/>
        <v>259244</v>
      </c>
      <c r="G27" s="119">
        <v>0</v>
      </c>
      <c r="H27" s="147">
        <v>233327</v>
      </c>
      <c r="I27" s="121">
        <v>0</v>
      </c>
      <c r="J27" s="147">
        <v>8124</v>
      </c>
      <c r="K27" s="123">
        <f t="shared" si="0"/>
        <v>241451</v>
      </c>
      <c r="L27" s="140">
        <f t="shared" si="2"/>
        <v>475975</v>
      </c>
      <c r="M27" s="148">
        <f t="shared" si="3"/>
        <v>24720</v>
      </c>
      <c r="N27" s="23"/>
      <c r="O27" s="23"/>
      <c r="V27" s="23"/>
      <c r="W27" s="23"/>
      <c r="X27" s="23"/>
    </row>
    <row r="28" spans="1:24" ht="15" customHeight="1">
      <c r="A28" s="100" t="s">
        <v>101</v>
      </c>
      <c r="B28" s="124">
        <v>189159</v>
      </c>
      <c r="C28" s="149">
        <v>0</v>
      </c>
      <c r="D28" s="126">
        <v>11426</v>
      </c>
      <c r="E28" s="149">
        <v>0</v>
      </c>
      <c r="F28" s="128">
        <f t="shared" si="1"/>
        <v>200585</v>
      </c>
      <c r="G28" s="124">
        <v>182938</v>
      </c>
      <c r="H28" s="149">
        <v>0</v>
      </c>
      <c r="I28" s="126">
        <v>6071</v>
      </c>
      <c r="J28" s="149">
        <v>0</v>
      </c>
      <c r="K28" s="128">
        <f t="shared" si="0"/>
        <v>189009</v>
      </c>
      <c r="L28" s="141">
        <f t="shared" si="2"/>
        <v>372097</v>
      </c>
      <c r="M28" s="150">
        <f t="shared" si="3"/>
        <v>17497</v>
      </c>
      <c r="N28" s="23"/>
      <c r="O28" s="23"/>
      <c r="V28" s="23"/>
      <c r="W28" s="23"/>
      <c r="X28" s="23"/>
    </row>
    <row r="29" spans="1:24" ht="15" customHeight="1">
      <c r="A29" s="143" t="s">
        <v>29</v>
      </c>
      <c r="B29" s="305">
        <f>B27+B28</f>
        <v>189159</v>
      </c>
      <c r="C29" s="310">
        <f t="shared" ref="C29:J29" si="5">C27+C28</f>
        <v>242648</v>
      </c>
      <c r="D29" s="307">
        <f t="shared" si="5"/>
        <v>11426</v>
      </c>
      <c r="E29" s="310">
        <f t="shared" si="5"/>
        <v>16596</v>
      </c>
      <c r="F29" s="308">
        <f t="shared" si="1"/>
        <v>459829</v>
      </c>
      <c r="G29" s="305">
        <f t="shared" si="5"/>
        <v>182938</v>
      </c>
      <c r="H29" s="310">
        <f t="shared" si="5"/>
        <v>233327</v>
      </c>
      <c r="I29" s="307">
        <f t="shared" si="5"/>
        <v>6071</v>
      </c>
      <c r="J29" s="310">
        <f t="shared" si="5"/>
        <v>8124</v>
      </c>
      <c r="K29" s="308">
        <f t="shared" si="0"/>
        <v>430460</v>
      </c>
      <c r="L29" s="309">
        <f t="shared" si="2"/>
        <v>848072</v>
      </c>
      <c r="M29" s="311">
        <f t="shared" si="3"/>
        <v>42217</v>
      </c>
      <c r="O29" s="23"/>
      <c r="V29" s="23"/>
      <c r="W29" s="23"/>
      <c r="X29" s="23"/>
    </row>
    <row r="30" spans="1:24" ht="16.350000000000001" customHeight="1">
      <c r="A30" s="469" t="s">
        <v>227</v>
      </c>
      <c r="B30" s="487"/>
      <c r="C30" s="487"/>
      <c r="D30" s="487"/>
      <c r="E30" s="487"/>
      <c r="F30" s="487"/>
      <c r="G30" s="487"/>
      <c r="H30" s="487"/>
      <c r="I30" s="487"/>
      <c r="J30" s="487"/>
      <c r="K30" s="487"/>
      <c r="L30" s="487"/>
      <c r="M30" s="488"/>
    </row>
    <row r="31" spans="1:24" ht="16.350000000000001" customHeight="1">
      <c r="A31" s="466" t="s">
        <v>228</v>
      </c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6"/>
    </row>
    <row r="32" spans="1:24" ht="16.350000000000001" customHeight="1">
      <c r="A32" s="451" t="s">
        <v>224</v>
      </c>
      <c r="B32" s="483"/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M32" s="484"/>
    </row>
    <row r="33" spans="1:13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s="19" customFormat="1" ht="15" customHeight="1">
      <c r="A34" s="84" t="s">
        <v>154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s="19" customFormat="1" ht="1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15" customHeight="1">
      <c r="A37" s="111" t="s">
        <v>47</v>
      </c>
    </row>
  </sheetData>
  <sheetProtection selectLockedCells="1" selectUnlockedCells="1"/>
  <mergeCells count="18">
    <mergeCell ref="A2:M2"/>
    <mergeCell ref="A1:M1"/>
    <mergeCell ref="A31:M31"/>
    <mergeCell ref="A30:M30"/>
    <mergeCell ref="K5:K6"/>
    <mergeCell ref="L5:L6"/>
    <mergeCell ref="A32:M32"/>
    <mergeCell ref="M5:M6"/>
    <mergeCell ref="A3:M3"/>
    <mergeCell ref="A4:A6"/>
    <mergeCell ref="B4:F4"/>
    <mergeCell ref="G4:K4"/>
    <mergeCell ref="L4:M4"/>
    <mergeCell ref="B5:C5"/>
    <mergeCell ref="D5:E5"/>
    <mergeCell ref="F5:F6"/>
    <mergeCell ref="G5:H5"/>
    <mergeCell ref="I5:J5"/>
  </mergeCells>
  <hyperlinks>
    <hyperlink ref="A37" location="index!A1" display="Retour à l'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4"/>
  <dimension ref="A1:AC38"/>
  <sheetViews>
    <sheetView showGridLines="0" zoomScale="80" zoomScaleNormal="80" zoomScalePageLayoutView="60" workbookViewId="0">
      <selection sqref="A1:AB1"/>
    </sheetView>
  </sheetViews>
  <sheetFormatPr baseColWidth="10" defaultColWidth="7.85546875" defaultRowHeight="15" customHeight="1"/>
  <cols>
    <col min="1" max="1" width="38.85546875" style="1" customWidth="1"/>
    <col min="2" max="28" width="13.28515625" style="1" customWidth="1"/>
    <col min="29" max="29" width="9.42578125" style="1" customWidth="1"/>
    <col min="30" max="16384" width="7.85546875" style="1"/>
  </cols>
  <sheetData>
    <row r="1" spans="1:29" ht="19.350000000000001" customHeight="1">
      <c r="A1" s="498" t="s">
        <v>241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500"/>
    </row>
    <row r="2" spans="1:29" ht="19.350000000000001" customHeight="1">
      <c r="A2" s="495" t="s">
        <v>242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7"/>
    </row>
    <row r="3" spans="1:29" ht="19.350000000000001" customHeight="1">
      <c r="A3" s="502" t="s">
        <v>421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4"/>
    </row>
    <row r="4" spans="1:29" s="8" customFormat="1" ht="20.100000000000001" customHeight="1">
      <c r="A4" s="489"/>
      <c r="B4" s="478" t="s">
        <v>313</v>
      </c>
      <c r="C4" s="479"/>
      <c r="D4" s="479"/>
      <c r="E4" s="479"/>
      <c r="F4" s="480"/>
      <c r="G4" s="478" t="s">
        <v>90</v>
      </c>
      <c r="H4" s="479"/>
      <c r="I4" s="479"/>
      <c r="J4" s="479"/>
      <c r="K4" s="480"/>
      <c r="L4" s="478" t="s">
        <v>102</v>
      </c>
      <c r="M4" s="479"/>
      <c r="N4" s="479"/>
      <c r="O4" s="479"/>
      <c r="P4" s="479"/>
      <c r="Q4" s="479"/>
      <c r="R4" s="480"/>
      <c r="S4" s="478" t="s">
        <v>91</v>
      </c>
      <c r="T4" s="479"/>
      <c r="U4" s="479"/>
      <c r="V4" s="479"/>
      <c r="W4" s="480"/>
      <c r="X4" s="501" t="s">
        <v>107</v>
      </c>
      <c r="Y4" s="481"/>
      <c r="Z4" s="481"/>
      <c r="AA4" s="481"/>
      <c r="AB4" s="482"/>
    </row>
    <row r="5" spans="1:29" s="10" customFormat="1" ht="40.15" customHeight="1">
      <c r="A5" s="489"/>
      <c r="B5" s="456" t="s">
        <v>419</v>
      </c>
      <c r="C5" s="457"/>
      <c r="D5" s="458" t="s">
        <v>89</v>
      </c>
      <c r="E5" s="459"/>
      <c r="F5" s="454" t="s">
        <v>28</v>
      </c>
      <c r="G5" s="456" t="s">
        <v>88</v>
      </c>
      <c r="H5" s="457"/>
      <c r="I5" s="458" t="s">
        <v>89</v>
      </c>
      <c r="J5" s="459"/>
      <c r="K5" s="454" t="s">
        <v>28</v>
      </c>
      <c r="L5" s="493" t="s">
        <v>316</v>
      </c>
      <c r="M5" s="494"/>
      <c r="N5" s="493" t="s">
        <v>315</v>
      </c>
      <c r="O5" s="494"/>
      <c r="P5" s="458" t="s">
        <v>89</v>
      </c>
      <c r="Q5" s="459"/>
      <c r="R5" s="454" t="s">
        <v>28</v>
      </c>
      <c r="S5" s="456" t="s">
        <v>88</v>
      </c>
      <c r="T5" s="457"/>
      <c r="U5" s="458" t="s">
        <v>89</v>
      </c>
      <c r="V5" s="459"/>
      <c r="W5" s="454" t="s">
        <v>28</v>
      </c>
      <c r="X5" s="456" t="s">
        <v>88</v>
      </c>
      <c r="Y5" s="457"/>
      <c r="Z5" s="458" t="s">
        <v>89</v>
      </c>
      <c r="AA5" s="492"/>
      <c r="AB5" s="454" t="s">
        <v>28</v>
      </c>
    </row>
    <row r="6" spans="1:29" s="10" customFormat="1" ht="20.100000000000001" customHeight="1">
      <c r="A6" s="490"/>
      <c r="B6" s="112" t="s">
        <v>25</v>
      </c>
      <c r="C6" s="112" t="s">
        <v>26</v>
      </c>
      <c r="D6" s="112" t="s">
        <v>25</v>
      </c>
      <c r="E6" s="112" t="s">
        <v>26</v>
      </c>
      <c r="F6" s="491"/>
      <c r="G6" s="112" t="s">
        <v>25</v>
      </c>
      <c r="H6" s="112" t="s">
        <v>26</v>
      </c>
      <c r="I6" s="112" t="s">
        <v>25</v>
      </c>
      <c r="J6" s="112" t="s">
        <v>26</v>
      </c>
      <c r="K6" s="455"/>
      <c r="L6" s="112" t="s">
        <v>25</v>
      </c>
      <c r="M6" s="112" t="s">
        <v>26</v>
      </c>
      <c r="N6" s="112" t="s">
        <v>25</v>
      </c>
      <c r="O6" s="112" t="s">
        <v>26</v>
      </c>
      <c r="P6" s="112" t="s">
        <v>25</v>
      </c>
      <c r="Q6" s="112" t="s">
        <v>26</v>
      </c>
      <c r="R6" s="455"/>
      <c r="S6" s="112" t="s">
        <v>25</v>
      </c>
      <c r="T6" s="112" t="s">
        <v>26</v>
      </c>
      <c r="U6" s="112" t="s">
        <v>25</v>
      </c>
      <c r="V6" s="112" t="s">
        <v>26</v>
      </c>
      <c r="W6" s="455"/>
      <c r="X6" s="112" t="s">
        <v>25</v>
      </c>
      <c r="Y6" s="112" t="s">
        <v>26</v>
      </c>
      <c r="Z6" s="112" t="s">
        <v>25</v>
      </c>
      <c r="AA6" s="112" t="s">
        <v>26</v>
      </c>
      <c r="AB6" s="455"/>
    </row>
    <row r="7" spans="1:29" ht="15" customHeight="1">
      <c r="A7" s="96" t="s">
        <v>8</v>
      </c>
      <c r="B7" s="113">
        <v>1859</v>
      </c>
      <c r="C7" s="114">
        <v>1696</v>
      </c>
      <c r="D7" s="115">
        <v>727</v>
      </c>
      <c r="E7" s="116">
        <v>753</v>
      </c>
      <c r="F7" s="144">
        <f>SUM(B7:E7)</f>
        <v>5035</v>
      </c>
      <c r="G7" s="113">
        <v>1276</v>
      </c>
      <c r="H7" s="114">
        <v>1300</v>
      </c>
      <c r="I7" s="115">
        <v>476</v>
      </c>
      <c r="J7" s="116">
        <v>761</v>
      </c>
      <c r="K7" s="117">
        <f t="shared" ref="K7:K29" si="0">SUM(G7:J7)</f>
        <v>3813</v>
      </c>
      <c r="L7" s="113">
        <v>197</v>
      </c>
      <c r="M7" s="116">
        <v>130</v>
      </c>
      <c r="N7" s="388">
        <v>727</v>
      </c>
      <c r="O7" s="114">
        <v>631</v>
      </c>
      <c r="P7" s="115">
        <v>258</v>
      </c>
      <c r="Q7" s="116">
        <v>279</v>
      </c>
      <c r="R7" s="117">
        <f>SUM(L7:Q7)</f>
        <v>2222</v>
      </c>
      <c r="S7" s="113">
        <v>701</v>
      </c>
      <c r="T7" s="114">
        <v>505</v>
      </c>
      <c r="U7" s="115">
        <v>297</v>
      </c>
      <c r="V7" s="116">
        <v>221</v>
      </c>
      <c r="W7" s="117">
        <f t="shared" ref="W7:W29" si="1">SUM(S7:V7)</f>
        <v>1724</v>
      </c>
      <c r="X7" s="113">
        <v>201</v>
      </c>
      <c r="Y7" s="114">
        <v>56</v>
      </c>
      <c r="Z7" s="115">
        <v>0</v>
      </c>
      <c r="AA7" s="116">
        <v>0</v>
      </c>
      <c r="AB7" s="117">
        <f t="shared" ref="AB7:AB29" si="2">SUM(X7:AA7)</f>
        <v>257</v>
      </c>
      <c r="AC7" s="23"/>
    </row>
    <row r="8" spans="1:29" ht="15" customHeight="1">
      <c r="A8" s="100" t="s">
        <v>9</v>
      </c>
      <c r="B8" s="119">
        <v>415</v>
      </c>
      <c r="C8" s="120">
        <v>401</v>
      </c>
      <c r="D8" s="121">
        <v>66</v>
      </c>
      <c r="E8" s="122">
        <v>81</v>
      </c>
      <c r="F8" s="123">
        <f t="shared" ref="F8:F29" si="3">SUM(B8:E8)</f>
        <v>963</v>
      </c>
      <c r="G8" s="119">
        <v>603</v>
      </c>
      <c r="H8" s="120">
        <v>590</v>
      </c>
      <c r="I8" s="121">
        <v>74</v>
      </c>
      <c r="J8" s="122">
        <v>89</v>
      </c>
      <c r="K8" s="123">
        <f t="shared" si="0"/>
        <v>1356</v>
      </c>
      <c r="L8" s="119">
        <v>105</v>
      </c>
      <c r="M8" s="120">
        <v>71</v>
      </c>
      <c r="N8" s="140">
        <v>48</v>
      </c>
      <c r="O8" s="120">
        <v>26</v>
      </c>
      <c r="P8" s="121">
        <v>0</v>
      </c>
      <c r="Q8" s="122">
        <v>0</v>
      </c>
      <c r="R8" s="123">
        <f t="shared" ref="R8:R29" si="4">SUM(L8:Q8)</f>
        <v>250</v>
      </c>
      <c r="S8" s="119">
        <v>0</v>
      </c>
      <c r="T8" s="120">
        <v>0</v>
      </c>
      <c r="U8" s="121">
        <v>0</v>
      </c>
      <c r="V8" s="122">
        <v>0</v>
      </c>
      <c r="W8" s="123">
        <f t="shared" si="1"/>
        <v>0</v>
      </c>
      <c r="X8" s="119">
        <v>0</v>
      </c>
      <c r="Y8" s="120">
        <v>0</v>
      </c>
      <c r="Z8" s="121">
        <v>0</v>
      </c>
      <c r="AA8" s="122">
        <v>0</v>
      </c>
      <c r="AB8" s="123">
        <f t="shared" si="2"/>
        <v>0</v>
      </c>
      <c r="AC8" s="23"/>
    </row>
    <row r="9" spans="1:29" ht="15" customHeight="1">
      <c r="A9" s="100" t="s">
        <v>80</v>
      </c>
      <c r="B9" s="119">
        <v>0</v>
      </c>
      <c r="C9" s="120">
        <v>0</v>
      </c>
      <c r="D9" s="121">
        <v>64</v>
      </c>
      <c r="E9" s="122">
        <v>17</v>
      </c>
      <c r="F9" s="123">
        <f t="shared" si="3"/>
        <v>81</v>
      </c>
      <c r="G9" s="121">
        <v>0</v>
      </c>
      <c r="H9" s="120">
        <v>0</v>
      </c>
      <c r="I9" s="121">
        <v>1</v>
      </c>
      <c r="J9" s="122">
        <v>6</v>
      </c>
      <c r="K9" s="123">
        <f t="shared" si="0"/>
        <v>7</v>
      </c>
      <c r="L9" s="119">
        <v>0</v>
      </c>
      <c r="M9" s="120">
        <v>0</v>
      </c>
      <c r="N9" s="140">
        <v>0</v>
      </c>
      <c r="O9" s="120">
        <v>0</v>
      </c>
      <c r="P9" s="121">
        <v>74</v>
      </c>
      <c r="Q9" s="122">
        <v>25</v>
      </c>
      <c r="R9" s="123">
        <f t="shared" si="4"/>
        <v>99</v>
      </c>
      <c r="S9" s="119">
        <v>0</v>
      </c>
      <c r="T9" s="120">
        <v>0</v>
      </c>
      <c r="U9" s="121">
        <v>120</v>
      </c>
      <c r="V9" s="122">
        <v>35</v>
      </c>
      <c r="W9" s="123">
        <f t="shared" si="1"/>
        <v>155</v>
      </c>
      <c r="X9" s="119">
        <v>0</v>
      </c>
      <c r="Y9" s="120">
        <v>0</v>
      </c>
      <c r="Z9" s="121">
        <v>178</v>
      </c>
      <c r="AA9" s="122">
        <v>83</v>
      </c>
      <c r="AB9" s="123">
        <f t="shared" si="2"/>
        <v>261</v>
      </c>
      <c r="AC9" s="23"/>
    </row>
    <row r="10" spans="1:29" ht="15" customHeight="1">
      <c r="A10" s="100" t="s">
        <v>10</v>
      </c>
      <c r="B10" s="119">
        <v>2850</v>
      </c>
      <c r="C10" s="120">
        <v>2786</v>
      </c>
      <c r="D10" s="121">
        <v>894</v>
      </c>
      <c r="E10" s="122">
        <v>877</v>
      </c>
      <c r="F10" s="123">
        <f t="shared" si="3"/>
        <v>7407</v>
      </c>
      <c r="G10" s="119">
        <v>2528</v>
      </c>
      <c r="H10" s="120">
        <v>2908</v>
      </c>
      <c r="I10" s="121">
        <v>656</v>
      </c>
      <c r="J10" s="122">
        <v>883</v>
      </c>
      <c r="K10" s="123">
        <f t="shared" si="0"/>
        <v>6975</v>
      </c>
      <c r="L10" s="119">
        <v>323</v>
      </c>
      <c r="M10" s="120">
        <v>459</v>
      </c>
      <c r="N10" s="140">
        <v>1255</v>
      </c>
      <c r="O10" s="120">
        <v>1515</v>
      </c>
      <c r="P10" s="121">
        <v>371</v>
      </c>
      <c r="Q10" s="122">
        <v>433</v>
      </c>
      <c r="R10" s="123">
        <f t="shared" si="4"/>
        <v>4356</v>
      </c>
      <c r="S10" s="119">
        <v>736</v>
      </c>
      <c r="T10" s="120">
        <v>898</v>
      </c>
      <c r="U10" s="121">
        <v>180</v>
      </c>
      <c r="V10" s="122">
        <v>192</v>
      </c>
      <c r="W10" s="123">
        <f t="shared" si="1"/>
        <v>2006</v>
      </c>
      <c r="X10" s="119">
        <v>244</v>
      </c>
      <c r="Y10" s="120">
        <v>110</v>
      </c>
      <c r="Z10" s="121">
        <v>86</v>
      </c>
      <c r="AA10" s="122">
        <v>66</v>
      </c>
      <c r="AB10" s="123">
        <f t="shared" si="2"/>
        <v>506</v>
      </c>
      <c r="AC10" s="23"/>
    </row>
    <row r="11" spans="1:29" ht="15" customHeight="1">
      <c r="A11" s="100" t="s">
        <v>11</v>
      </c>
      <c r="B11" s="119">
        <v>1056</v>
      </c>
      <c r="C11" s="120">
        <v>881</v>
      </c>
      <c r="D11" s="121">
        <v>469</v>
      </c>
      <c r="E11" s="122">
        <v>584</v>
      </c>
      <c r="F11" s="123">
        <f t="shared" si="3"/>
        <v>2990</v>
      </c>
      <c r="G11" s="119">
        <v>1330</v>
      </c>
      <c r="H11" s="120">
        <v>1312</v>
      </c>
      <c r="I11" s="121">
        <v>685</v>
      </c>
      <c r="J11" s="122">
        <v>839</v>
      </c>
      <c r="K11" s="123">
        <f t="shared" si="0"/>
        <v>4166</v>
      </c>
      <c r="L11" s="119">
        <v>193</v>
      </c>
      <c r="M11" s="120">
        <v>23</v>
      </c>
      <c r="N11" s="140">
        <v>428</v>
      </c>
      <c r="O11" s="120">
        <v>321</v>
      </c>
      <c r="P11" s="121">
        <v>48</v>
      </c>
      <c r="Q11" s="122">
        <v>10</v>
      </c>
      <c r="R11" s="123">
        <f t="shared" si="4"/>
        <v>1023</v>
      </c>
      <c r="S11" s="119">
        <v>480</v>
      </c>
      <c r="T11" s="120">
        <v>473</v>
      </c>
      <c r="U11" s="121">
        <v>49</v>
      </c>
      <c r="V11" s="122">
        <v>37</v>
      </c>
      <c r="W11" s="123">
        <f t="shared" si="1"/>
        <v>1039</v>
      </c>
      <c r="X11" s="119">
        <v>0</v>
      </c>
      <c r="Y11" s="120">
        <v>0</v>
      </c>
      <c r="Z11" s="121">
        <v>0</v>
      </c>
      <c r="AA11" s="122">
        <v>0</v>
      </c>
      <c r="AB11" s="123">
        <f t="shared" si="2"/>
        <v>0</v>
      </c>
      <c r="AC11" s="23"/>
    </row>
    <row r="12" spans="1:29" ht="15" customHeight="1">
      <c r="A12" s="100" t="s">
        <v>12</v>
      </c>
      <c r="B12" s="119">
        <v>283</v>
      </c>
      <c r="C12" s="120">
        <v>258</v>
      </c>
      <c r="D12" s="121">
        <v>65</v>
      </c>
      <c r="E12" s="122">
        <v>29</v>
      </c>
      <c r="F12" s="123">
        <f t="shared" si="3"/>
        <v>635</v>
      </c>
      <c r="G12" s="119">
        <v>188</v>
      </c>
      <c r="H12" s="120">
        <v>189</v>
      </c>
      <c r="I12" s="121">
        <v>0</v>
      </c>
      <c r="J12" s="122">
        <v>0</v>
      </c>
      <c r="K12" s="123">
        <f t="shared" si="0"/>
        <v>377</v>
      </c>
      <c r="L12" s="119">
        <v>0</v>
      </c>
      <c r="M12" s="120">
        <v>0</v>
      </c>
      <c r="N12" s="140">
        <v>163</v>
      </c>
      <c r="O12" s="120">
        <v>67</v>
      </c>
      <c r="P12" s="121">
        <v>0</v>
      </c>
      <c r="Q12" s="122">
        <v>0</v>
      </c>
      <c r="R12" s="123">
        <f t="shared" si="4"/>
        <v>230</v>
      </c>
      <c r="S12" s="119">
        <v>248</v>
      </c>
      <c r="T12" s="120">
        <v>96</v>
      </c>
      <c r="U12" s="121">
        <v>0</v>
      </c>
      <c r="V12" s="122">
        <v>0</v>
      </c>
      <c r="W12" s="123">
        <f t="shared" si="1"/>
        <v>344</v>
      </c>
      <c r="X12" s="119">
        <v>0</v>
      </c>
      <c r="Y12" s="120">
        <v>0</v>
      </c>
      <c r="Z12" s="121">
        <v>0</v>
      </c>
      <c r="AA12" s="122">
        <v>0</v>
      </c>
      <c r="AB12" s="123">
        <f t="shared" si="2"/>
        <v>0</v>
      </c>
      <c r="AC12" s="23"/>
    </row>
    <row r="13" spans="1:29" ht="15" customHeight="1">
      <c r="A13" s="100" t="s">
        <v>13</v>
      </c>
      <c r="B13" s="119">
        <v>232</v>
      </c>
      <c r="C13" s="120">
        <v>206</v>
      </c>
      <c r="D13" s="121">
        <v>81</v>
      </c>
      <c r="E13" s="122">
        <v>85</v>
      </c>
      <c r="F13" s="123">
        <f t="shared" si="3"/>
        <v>604</v>
      </c>
      <c r="G13" s="119">
        <v>241</v>
      </c>
      <c r="H13" s="120">
        <v>246</v>
      </c>
      <c r="I13" s="121">
        <v>94</v>
      </c>
      <c r="J13" s="122">
        <v>89</v>
      </c>
      <c r="K13" s="123">
        <f t="shared" si="0"/>
        <v>670</v>
      </c>
      <c r="L13" s="119">
        <v>0</v>
      </c>
      <c r="M13" s="120">
        <v>0</v>
      </c>
      <c r="N13" s="140">
        <v>590</v>
      </c>
      <c r="O13" s="120">
        <v>255</v>
      </c>
      <c r="P13" s="121">
        <v>0</v>
      </c>
      <c r="Q13" s="122">
        <v>0</v>
      </c>
      <c r="R13" s="123">
        <f t="shared" si="4"/>
        <v>845</v>
      </c>
      <c r="S13" s="119">
        <v>0</v>
      </c>
      <c r="T13" s="120">
        <v>0</v>
      </c>
      <c r="U13" s="121">
        <v>0</v>
      </c>
      <c r="V13" s="122">
        <v>0</v>
      </c>
      <c r="W13" s="123">
        <f t="shared" si="1"/>
        <v>0</v>
      </c>
      <c r="X13" s="119">
        <v>0</v>
      </c>
      <c r="Y13" s="120">
        <v>0</v>
      </c>
      <c r="Z13" s="121">
        <v>0</v>
      </c>
      <c r="AA13" s="122">
        <v>0</v>
      </c>
      <c r="AB13" s="123">
        <f t="shared" si="2"/>
        <v>0</v>
      </c>
      <c r="AC13" s="23"/>
    </row>
    <row r="14" spans="1:29" ht="15" customHeight="1">
      <c r="A14" s="100" t="s">
        <v>14</v>
      </c>
      <c r="B14" s="119">
        <v>517</v>
      </c>
      <c r="C14" s="120">
        <v>511</v>
      </c>
      <c r="D14" s="121">
        <v>0</v>
      </c>
      <c r="E14" s="122">
        <v>0</v>
      </c>
      <c r="F14" s="123">
        <f t="shared" si="3"/>
        <v>1028</v>
      </c>
      <c r="G14" s="119">
        <v>613</v>
      </c>
      <c r="H14" s="120">
        <v>721</v>
      </c>
      <c r="I14" s="121">
        <v>0</v>
      </c>
      <c r="J14" s="122">
        <v>0</v>
      </c>
      <c r="K14" s="123">
        <f t="shared" si="0"/>
        <v>1334</v>
      </c>
      <c r="L14" s="119">
        <v>0</v>
      </c>
      <c r="M14" s="120">
        <v>0</v>
      </c>
      <c r="N14" s="140">
        <v>189</v>
      </c>
      <c r="O14" s="120">
        <v>175</v>
      </c>
      <c r="P14" s="121">
        <v>0</v>
      </c>
      <c r="Q14" s="122">
        <v>0</v>
      </c>
      <c r="R14" s="123">
        <f t="shared" si="4"/>
        <v>364</v>
      </c>
      <c r="S14" s="119">
        <v>0</v>
      </c>
      <c r="T14" s="120">
        <v>0</v>
      </c>
      <c r="U14" s="121">
        <v>0</v>
      </c>
      <c r="V14" s="122">
        <v>0</v>
      </c>
      <c r="W14" s="123">
        <f t="shared" si="1"/>
        <v>0</v>
      </c>
      <c r="X14" s="119">
        <v>0</v>
      </c>
      <c r="Y14" s="120">
        <v>0</v>
      </c>
      <c r="Z14" s="121">
        <v>0</v>
      </c>
      <c r="AA14" s="122">
        <v>0</v>
      </c>
      <c r="AB14" s="123">
        <f t="shared" si="2"/>
        <v>0</v>
      </c>
      <c r="AC14" s="23"/>
    </row>
    <row r="15" spans="1:29" ht="15" customHeight="1">
      <c r="A15" s="100" t="s">
        <v>15</v>
      </c>
      <c r="B15" s="119">
        <v>983</v>
      </c>
      <c r="C15" s="120">
        <v>931</v>
      </c>
      <c r="D15" s="121">
        <v>0</v>
      </c>
      <c r="E15" s="122">
        <v>0</v>
      </c>
      <c r="F15" s="123">
        <f t="shared" si="3"/>
        <v>1914</v>
      </c>
      <c r="G15" s="119">
        <v>1188</v>
      </c>
      <c r="H15" s="120">
        <v>1301</v>
      </c>
      <c r="I15" s="121">
        <v>0</v>
      </c>
      <c r="J15" s="122">
        <v>0</v>
      </c>
      <c r="K15" s="123">
        <f t="shared" si="0"/>
        <v>2489</v>
      </c>
      <c r="L15" s="119">
        <v>113</v>
      </c>
      <c r="M15" s="120">
        <v>92</v>
      </c>
      <c r="N15" s="140">
        <v>1044</v>
      </c>
      <c r="O15" s="120">
        <v>910</v>
      </c>
      <c r="P15" s="121">
        <v>0</v>
      </c>
      <c r="Q15" s="122">
        <v>0</v>
      </c>
      <c r="R15" s="123">
        <f t="shared" si="4"/>
        <v>2159</v>
      </c>
      <c r="S15" s="119">
        <v>419</v>
      </c>
      <c r="T15" s="120">
        <v>549</v>
      </c>
      <c r="U15" s="121">
        <v>0</v>
      </c>
      <c r="V15" s="122">
        <v>0</v>
      </c>
      <c r="W15" s="123">
        <f t="shared" si="1"/>
        <v>968</v>
      </c>
      <c r="X15" s="119">
        <v>220</v>
      </c>
      <c r="Y15" s="120">
        <v>169</v>
      </c>
      <c r="Z15" s="121">
        <v>0</v>
      </c>
      <c r="AA15" s="122">
        <v>0</v>
      </c>
      <c r="AB15" s="123">
        <f t="shared" si="2"/>
        <v>389</v>
      </c>
      <c r="AC15" s="23"/>
    </row>
    <row r="16" spans="1:29" ht="15" customHeight="1">
      <c r="A16" s="100" t="s">
        <v>16</v>
      </c>
      <c r="B16" s="119">
        <v>598</v>
      </c>
      <c r="C16" s="120">
        <v>590</v>
      </c>
      <c r="D16" s="121">
        <v>211</v>
      </c>
      <c r="E16" s="122">
        <v>248</v>
      </c>
      <c r="F16" s="123">
        <f t="shared" si="3"/>
        <v>1647</v>
      </c>
      <c r="G16" s="119">
        <v>850</v>
      </c>
      <c r="H16" s="120">
        <v>938</v>
      </c>
      <c r="I16" s="121">
        <v>174</v>
      </c>
      <c r="J16" s="122">
        <v>194</v>
      </c>
      <c r="K16" s="123">
        <f t="shared" si="0"/>
        <v>2156</v>
      </c>
      <c r="L16" s="119">
        <v>0</v>
      </c>
      <c r="M16" s="120">
        <v>0</v>
      </c>
      <c r="N16" s="140">
        <v>0</v>
      </c>
      <c r="O16" s="120">
        <v>0</v>
      </c>
      <c r="P16" s="121">
        <v>27</v>
      </c>
      <c r="Q16" s="122">
        <v>138</v>
      </c>
      <c r="R16" s="123">
        <f t="shared" si="4"/>
        <v>165</v>
      </c>
      <c r="S16" s="119">
        <v>0</v>
      </c>
      <c r="T16" s="120">
        <v>0</v>
      </c>
      <c r="U16" s="121">
        <v>68</v>
      </c>
      <c r="V16" s="122">
        <v>225</v>
      </c>
      <c r="W16" s="123">
        <f t="shared" si="1"/>
        <v>293</v>
      </c>
      <c r="X16" s="119">
        <v>0</v>
      </c>
      <c r="Y16" s="120">
        <v>0</v>
      </c>
      <c r="Z16" s="121">
        <v>0</v>
      </c>
      <c r="AA16" s="122">
        <v>0</v>
      </c>
      <c r="AB16" s="123">
        <f t="shared" si="2"/>
        <v>0</v>
      </c>
      <c r="AC16" s="23"/>
    </row>
    <row r="17" spans="1:29" ht="15" customHeight="1">
      <c r="A17" s="100" t="s">
        <v>17</v>
      </c>
      <c r="B17" s="119">
        <v>353</v>
      </c>
      <c r="C17" s="120">
        <v>335</v>
      </c>
      <c r="D17" s="121">
        <v>282</v>
      </c>
      <c r="E17" s="122">
        <v>247</v>
      </c>
      <c r="F17" s="123">
        <f t="shared" si="3"/>
        <v>1217</v>
      </c>
      <c r="G17" s="119">
        <v>341</v>
      </c>
      <c r="H17" s="120">
        <v>391</v>
      </c>
      <c r="I17" s="121">
        <v>295</v>
      </c>
      <c r="J17" s="122">
        <v>314</v>
      </c>
      <c r="K17" s="123">
        <f t="shared" si="0"/>
        <v>1341</v>
      </c>
      <c r="L17" s="119">
        <v>0</v>
      </c>
      <c r="M17" s="120">
        <v>0</v>
      </c>
      <c r="N17" s="140">
        <v>96</v>
      </c>
      <c r="O17" s="120">
        <v>103</v>
      </c>
      <c r="P17" s="121">
        <v>0</v>
      </c>
      <c r="Q17" s="122">
        <v>0</v>
      </c>
      <c r="R17" s="123">
        <f t="shared" si="4"/>
        <v>199</v>
      </c>
      <c r="S17" s="119">
        <v>93</v>
      </c>
      <c r="T17" s="120">
        <v>111</v>
      </c>
      <c r="U17" s="121">
        <v>0</v>
      </c>
      <c r="V17" s="122">
        <v>0</v>
      </c>
      <c r="W17" s="123">
        <f t="shared" si="1"/>
        <v>204</v>
      </c>
      <c r="X17" s="119">
        <v>0</v>
      </c>
      <c r="Y17" s="120">
        <v>0</v>
      </c>
      <c r="Z17" s="121">
        <v>0</v>
      </c>
      <c r="AA17" s="122">
        <v>0</v>
      </c>
      <c r="AB17" s="123">
        <f t="shared" si="2"/>
        <v>0</v>
      </c>
      <c r="AC17" s="23"/>
    </row>
    <row r="18" spans="1:29" ht="15" customHeight="1">
      <c r="A18" s="279" t="s">
        <v>81</v>
      </c>
      <c r="B18" s="280">
        <v>778</v>
      </c>
      <c r="C18" s="281">
        <v>813</v>
      </c>
      <c r="D18" s="282">
        <v>266</v>
      </c>
      <c r="E18" s="283">
        <v>211</v>
      </c>
      <c r="F18" s="284">
        <f t="shared" si="3"/>
        <v>2068</v>
      </c>
      <c r="G18" s="280">
        <v>686</v>
      </c>
      <c r="H18" s="281">
        <v>986</v>
      </c>
      <c r="I18" s="282">
        <v>106</v>
      </c>
      <c r="J18" s="283">
        <v>162</v>
      </c>
      <c r="K18" s="284">
        <f t="shared" si="0"/>
        <v>1940</v>
      </c>
      <c r="L18" s="280">
        <v>15</v>
      </c>
      <c r="M18" s="281">
        <v>6</v>
      </c>
      <c r="N18" s="389">
        <v>133</v>
      </c>
      <c r="O18" s="281">
        <v>108</v>
      </c>
      <c r="P18" s="282">
        <v>247</v>
      </c>
      <c r="Q18" s="283">
        <v>345</v>
      </c>
      <c r="R18" s="284">
        <f t="shared" si="4"/>
        <v>854</v>
      </c>
      <c r="S18" s="280">
        <v>86</v>
      </c>
      <c r="T18" s="281">
        <v>95</v>
      </c>
      <c r="U18" s="282">
        <v>97</v>
      </c>
      <c r="V18" s="283">
        <v>105</v>
      </c>
      <c r="W18" s="284">
        <f t="shared" si="1"/>
        <v>383</v>
      </c>
      <c r="X18" s="280">
        <v>0</v>
      </c>
      <c r="Y18" s="281">
        <v>0</v>
      </c>
      <c r="Z18" s="282">
        <v>0</v>
      </c>
      <c r="AA18" s="283">
        <v>0</v>
      </c>
      <c r="AB18" s="284">
        <f t="shared" si="2"/>
        <v>0</v>
      </c>
      <c r="AC18" s="23"/>
    </row>
    <row r="19" spans="1:29" ht="15" customHeight="1">
      <c r="A19" s="100" t="s">
        <v>18</v>
      </c>
      <c r="B19" s="119">
        <v>630</v>
      </c>
      <c r="C19" s="120">
        <v>510</v>
      </c>
      <c r="D19" s="121">
        <v>0</v>
      </c>
      <c r="E19" s="122">
        <v>0</v>
      </c>
      <c r="F19" s="123">
        <f t="shared" si="3"/>
        <v>1140</v>
      </c>
      <c r="G19" s="119">
        <v>524</v>
      </c>
      <c r="H19" s="120">
        <v>613</v>
      </c>
      <c r="I19" s="121">
        <v>0</v>
      </c>
      <c r="J19" s="122">
        <v>0</v>
      </c>
      <c r="K19" s="123">
        <f t="shared" si="0"/>
        <v>1137</v>
      </c>
      <c r="L19" s="119">
        <v>73</v>
      </c>
      <c r="M19" s="120">
        <v>208</v>
      </c>
      <c r="N19" s="140">
        <v>274</v>
      </c>
      <c r="O19" s="120">
        <v>480</v>
      </c>
      <c r="P19" s="121">
        <v>0</v>
      </c>
      <c r="Q19" s="122">
        <v>0</v>
      </c>
      <c r="R19" s="123">
        <f t="shared" si="4"/>
        <v>1035</v>
      </c>
      <c r="S19" s="119">
        <v>272</v>
      </c>
      <c r="T19" s="120">
        <v>159</v>
      </c>
      <c r="U19" s="121">
        <v>0</v>
      </c>
      <c r="V19" s="122">
        <v>0</v>
      </c>
      <c r="W19" s="123">
        <f t="shared" si="1"/>
        <v>431</v>
      </c>
      <c r="X19" s="119">
        <v>0</v>
      </c>
      <c r="Y19" s="120">
        <v>0</v>
      </c>
      <c r="Z19" s="121">
        <v>0</v>
      </c>
      <c r="AA19" s="122">
        <v>0</v>
      </c>
      <c r="AB19" s="123">
        <f t="shared" si="2"/>
        <v>0</v>
      </c>
      <c r="AC19" s="23"/>
    </row>
    <row r="20" spans="1:29" ht="15" customHeight="1">
      <c r="A20" s="100" t="s">
        <v>82</v>
      </c>
      <c r="B20" s="119">
        <v>227</v>
      </c>
      <c r="C20" s="120">
        <v>206</v>
      </c>
      <c r="D20" s="121">
        <v>0</v>
      </c>
      <c r="E20" s="122">
        <v>0</v>
      </c>
      <c r="F20" s="123">
        <f t="shared" si="3"/>
        <v>433</v>
      </c>
      <c r="G20" s="119">
        <v>73</v>
      </c>
      <c r="H20" s="120">
        <v>87</v>
      </c>
      <c r="I20" s="121">
        <v>0</v>
      </c>
      <c r="J20" s="122">
        <v>0</v>
      </c>
      <c r="K20" s="123">
        <f t="shared" si="0"/>
        <v>160</v>
      </c>
      <c r="L20" s="119">
        <v>14</v>
      </c>
      <c r="M20" s="120">
        <v>14</v>
      </c>
      <c r="N20" s="140">
        <v>48</v>
      </c>
      <c r="O20" s="120">
        <v>77</v>
      </c>
      <c r="P20" s="121">
        <v>0</v>
      </c>
      <c r="Q20" s="122">
        <v>0</v>
      </c>
      <c r="R20" s="123">
        <f t="shared" si="4"/>
        <v>153</v>
      </c>
      <c r="S20" s="119">
        <v>94</v>
      </c>
      <c r="T20" s="120">
        <v>201</v>
      </c>
      <c r="U20" s="121">
        <v>0</v>
      </c>
      <c r="V20" s="122">
        <v>0</v>
      </c>
      <c r="W20" s="123">
        <f t="shared" si="1"/>
        <v>295</v>
      </c>
      <c r="X20" s="119">
        <v>0</v>
      </c>
      <c r="Y20" s="120">
        <v>0</v>
      </c>
      <c r="Z20" s="121">
        <v>0</v>
      </c>
      <c r="AA20" s="122">
        <v>0</v>
      </c>
      <c r="AB20" s="123">
        <f t="shared" si="2"/>
        <v>0</v>
      </c>
      <c r="AC20" s="23"/>
    </row>
    <row r="21" spans="1:29" ht="15" customHeight="1">
      <c r="A21" s="100" t="s">
        <v>19</v>
      </c>
      <c r="B21" s="119">
        <v>1549</v>
      </c>
      <c r="C21" s="120">
        <v>1425</v>
      </c>
      <c r="D21" s="121">
        <v>177</v>
      </c>
      <c r="E21" s="122">
        <v>198</v>
      </c>
      <c r="F21" s="123">
        <f t="shared" si="3"/>
        <v>3349</v>
      </c>
      <c r="G21" s="119">
        <v>1219</v>
      </c>
      <c r="H21" s="120">
        <v>1382</v>
      </c>
      <c r="I21" s="121">
        <v>42</v>
      </c>
      <c r="J21" s="122">
        <v>85</v>
      </c>
      <c r="K21" s="123">
        <f t="shared" si="0"/>
        <v>2728</v>
      </c>
      <c r="L21" s="119">
        <v>164</v>
      </c>
      <c r="M21" s="120">
        <v>33</v>
      </c>
      <c r="N21" s="140">
        <v>635</v>
      </c>
      <c r="O21" s="120">
        <v>603</v>
      </c>
      <c r="P21" s="121">
        <v>195</v>
      </c>
      <c r="Q21" s="122">
        <v>325</v>
      </c>
      <c r="R21" s="123">
        <f t="shared" si="4"/>
        <v>1955</v>
      </c>
      <c r="S21" s="119">
        <v>678</v>
      </c>
      <c r="T21" s="120">
        <v>423</v>
      </c>
      <c r="U21" s="121">
        <v>129</v>
      </c>
      <c r="V21" s="122">
        <v>79</v>
      </c>
      <c r="W21" s="123">
        <f t="shared" si="1"/>
        <v>1309</v>
      </c>
      <c r="X21" s="119">
        <v>0</v>
      </c>
      <c r="Y21" s="120">
        <v>0</v>
      </c>
      <c r="Z21" s="121">
        <v>0</v>
      </c>
      <c r="AA21" s="122">
        <v>0</v>
      </c>
      <c r="AB21" s="123">
        <f t="shared" si="2"/>
        <v>0</v>
      </c>
      <c r="AC21" s="23"/>
    </row>
    <row r="22" spans="1:29" ht="15" customHeight="1">
      <c r="A22" s="100" t="s">
        <v>20</v>
      </c>
      <c r="B22" s="119">
        <v>1307</v>
      </c>
      <c r="C22" s="120">
        <v>1314</v>
      </c>
      <c r="D22" s="121">
        <v>62</v>
      </c>
      <c r="E22" s="122">
        <v>62</v>
      </c>
      <c r="F22" s="123">
        <f t="shared" si="3"/>
        <v>2745</v>
      </c>
      <c r="G22" s="119">
        <v>1810</v>
      </c>
      <c r="H22" s="120">
        <v>1862</v>
      </c>
      <c r="I22" s="121">
        <v>16</v>
      </c>
      <c r="J22" s="122">
        <v>23</v>
      </c>
      <c r="K22" s="123">
        <f t="shared" si="0"/>
        <v>3711</v>
      </c>
      <c r="L22" s="119">
        <v>51</v>
      </c>
      <c r="M22" s="120">
        <v>67</v>
      </c>
      <c r="N22" s="140">
        <v>206</v>
      </c>
      <c r="O22" s="120">
        <v>257</v>
      </c>
      <c r="P22" s="121">
        <v>59</v>
      </c>
      <c r="Q22" s="122">
        <v>61</v>
      </c>
      <c r="R22" s="123">
        <f t="shared" si="4"/>
        <v>701</v>
      </c>
      <c r="S22" s="119">
        <v>72</v>
      </c>
      <c r="T22" s="120">
        <v>63</v>
      </c>
      <c r="U22" s="121">
        <v>47</v>
      </c>
      <c r="V22" s="122">
        <v>34</v>
      </c>
      <c r="W22" s="123">
        <f t="shared" si="1"/>
        <v>216</v>
      </c>
      <c r="X22" s="119">
        <v>108</v>
      </c>
      <c r="Y22" s="120">
        <v>51</v>
      </c>
      <c r="Z22" s="121">
        <v>0</v>
      </c>
      <c r="AA22" s="122">
        <v>0</v>
      </c>
      <c r="AB22" s="123">
        <f t="shared" si="2"/>
        <v>159</v>
      </c>
      <c r="AC22" s="23"/>
    </row>
    <row r="23" spans="1:29" ht="15" customHeight="1">
      <c r="A23" s="100" t="s">
        <v>21</v>
      </c>
      <c r="B23" s="119">
        <v>298</v>
      </c>
      <c r="C23" s="120">
        <v>259</v>
      </c>
      <c r="D23" s="121">
        <v>0</v>
      </c>
      <c r="E23" s="122">
        <v>0</v>
      </c>
      <c r="F23" s="123">
        <f t="shared" si="3"/>
        <v>557</v>
      </c>
      <c r="G23" s="119">
        <v>446</v>
      </c>
      <c r="H23" s="120">
        <v>445</v>
      </c>
      <c r="I23" s="121">
        <v>0</v>
      </c>
      <c r="J23" s="122">
        <v>0</v>
      </c>
      <c r="K23" s="123">
        <f t="shared" si="0"/>
        <v>891</v>
      </c>
      <c r="L23" s="119">
        <v>0</v>
      </c>
      <c r="M23" s="120">
        <v>0</v>
      </c>
      <c r="N23" s="140">
        <v>0</v>
      </c>
      <c r="O23" s="120">
        <v>0</v>
      </c>
      <c r="P23" s="121">
        <v>0</v>
      </c>
      <c r="Q23" s="122">
        <v>0</v>
      </c>
      <c r="R23" s="123">
        <f t="shared" si="4"/>
        <v>0</v>
      </c>
      <c r="S23" s="119">
        <v>0</v>
      </c>
      <c r="T23" s="120">
        <v>0</v>
      </c>
      <c r="U23" s="121">
        <v>0</v>
      </c>
      <c r="V23" s="122">
        <v>0</v>
      </c>
      <c r="W23" s="123">
        <f t="shared" si="1"/>
        <v>0</v>
      </c>
      <c r="X23" s="119">
        <v>0</v>
      </c>
      <c r="Y23" s="120">
        <v>0</v>
      </c>
      <c r="Z23" s="121">
        <v>0</v>
      </c>
      <c r="AA23" s="122">
        <v>0</v>
      </c>
      <c r="AB23" s="123">
        <f t="shared" si="2"/>
        <v>0</v>
      </c>
      <c r="AC23" s="23"/>
    </row>
    <row r="24" spans="1:29" ht="15" customHeight="1">
      <c r="A24" s="100" t="s">
        <v>83</v>
      </c>
      <c r="B24" s="119">
        <v>683</v>
      </c>
      <c r="C24" s="120">
        <v>681</v>
      </c>
      <c r="D24" s="121">
        <v>0</v>
      </c>
      <c r="E24" s="122">
        <v>0</v>
      </c>
      <c r="F24" s="123">
        <f t="shared" si="3"/>
        <v>1364</v>
      </c>
      <c r="G24" s="119">
        <v>935</v>
      </c>
      <c r="H24" s="120">
        <v>934</v>
      </c>
      <c r="I24" s="121">
        <v>0</v>
      </c>
      <c r="J24" s="122">
        <v>0</v>
      </c>
      <c r="K24" s="123">
        <f t="shared" si="0"/>
        <v>1869</v>
      </c>
      <c r="L24" s="119">
        <v>80</v>
      </c>
      <c r="M24" s="120">
        <v>138</v>
      </c>
      <c r="N24" s="140">
        <v>228</v>
      </c>
      <c r="O24" s="120">
        <v>327</v>
      </c>
      <c r="P24" s="121">
        <v>0</v>
      </c>
      <c r="Q24" s="122">
        <v>0</v>
      </c>
      <c r="R24" s="123">
        <f t="shared" si="4"/>
        <v>773</v>
      </c>
      <c r="S24" s="119">
        <v>0</v>
      </c>
      <c r="T24" s="120">
        <v>0</v>
      </c>
      <c r="U24" s="121">
        <v>0</v>
      </c>
      <c r="V24" s="122">
        <v>0</v>
      </c>
      <c r="W24" s="123">
        <f t="shared" si="1"/>
        <v>0</v>
      </c>
      <c r="X24" s="119">
        <v>0</v>
      </c>
      <c r="Y24" s="120">
        <v>0</v>
      </c>
      <c r="Z24" s="121">
        <v>0</v>
      </c>
      <c r="AA24" s="122">
        <v>0</v>
      </c>
      <c r="AB24" s="123">
        <f t="shared" si="2"/>
        <v>0</v>
      </c>
      <c r="AC24" s="23"/>
    </row>
    <row r="25" spans="1:29" ht="15" customHeight="1">
      <c r="A25" s="100" t="s">
        <v>84</v>
      </c>
      <c r="B25" s="119">
        <v>650</v>
      </c>
      <c r="C25" s="120">
        <v>523</v>
      </c>
      <c r="D25" s="126">
        <v>467</v>
      </c>
      <c r="E25" s="127">
        <v>368</v>
      </c>
      <c r="F25" s="128">
        <f t="shared" si="3"/>
        <v>2008</v>
      </c>
      <c r="G25" s="119">
        <v>723</v>
      </c>
      <c r="H25" s="120">
        <v>718</v>
      </c>
      <c r="I25" s="126">
        <v>388</v>
      </c>
      <c r="J25" s="127">
        <v>452</v>
      </c>
      <c r="K25" s="128">
        <f t="shared" si="0"/>
        <v>2281</v>
      </c>
      <c r="L25" s="119">
        <v>293</v>
      </c>
      <c r="M25" s="125">
        <v>75</v>
      </c>
      <c r="N25" s="140">
        <v>480</v>
      </c>
      <c r="O25" s="125">
        <v>112</v>
      </c>
      <c r="P25" s="126">
        <v>156</v>
      </c>
      <c r="Q25" s="127">
        <v>123</v>
      </c>
      <c r="R25" s="128">
        <f t="shared" si="4"/>
        <v>1239</v>
      </c>
      <c r="S25" s="124">
        <v>277</v>
      </c>
      <c r="T25" s="125">
        <v>21</v>
      </c>
      <c r="U25" s="126">
        <v>154</v>
      </c>
      <c r="V25" s="127">
        <v>34</v>
      </c>
      <c r="W25" s="128">
        <f t="shared" si="1"/>
        <v>486</v>
      </c>
      <c r="X25" s="124">
        <v>0</v>
      </c>
      <c r="Y25" s="125">
        <v>0</v>
      </c>
      <c r="Z25" s="126">
        <v>42</v>
      </c>
      <c r="AA25" s="127">
        <v>29</v>
      </c>
      <c r="AB25" s="128">
        <f t="shared" si="2"/>
        <v>71</v>
      </c>
      <c r="AC25" s="23"/>
    </row>
    <row r="26" spans="1:29" ht="15" customHeight="1">
      <c r="A26" s="104" t="s">
        <v>22</v>
      </c>
      <c r="B26" s="130">
        <f>SUM(B7:B25)</f>
        <v>15268</v>
      </c>
      <c r="C26" s="132">
        <f t="shared" ref="C26:E26" si="5">SUM(C7:C25)</f>
        <v>14326</v>
      </c>
      <c r="D26" s="132">
        <f t="shared" si="5"/>
        <v>3831</v>
      </c>
      <c r="E26" s="133">
        <f t="shared" si="5"/>
        <v>3760</v>
      </c>
      <c r="F26" s="134">
        <f t="shared" si="3"/>
        <v>37185</v>
      </c>
      <c r="G26" s="130">
        <f t="shared" ref="G26:J26" si="6">SUM(G7:G25)</f>
        <v>15574</v>
      </c>
      <c r="H26" s="132">
        <f t="shared" si="6"/>
        <v>16923</v>
      </c>
      <c r="I26" s="132">
        <f t="shared" si="6"/>
        <v>3007</v>
      </c>
      <c r="J26" s="133">
        <f t="shared" si="6"/>
        <v>3897</v>
      </c>
      <c r="K26" s="134">
        <f t="shared" si="0"/>
        <v>39401</v>
      </c>
      <c r="L26" s="130">
        <f t="shared" ref="L26:Q26" si="7">SUM(L7:L25)</f>
        <v>1621</v>
      </c>
      <c r="M26" s="390">
        <f t="shared" si="7"/>
        <v>1316</v>
      </c>
      <c r="N26" s="142">
        <f t="shared" si="7"/>
        <v>6544</v>
      </c>
      <c r="O26" s="131">
        <f t="shared" si="7"/>
        <v>5967</v>
      </c>
      <c r="P26" s="132">
        <f t="shared" si="7"/>
        <v>1435</v>
      </c>
      <c r="Q26" s="133">
        <f t="shared" si="7"/>
        <v>1739</v>
      </c>
      <c r="R26" s="134">
        <f t="shared" si="4"/>
        <v>18622</v>
      </c>
      <c r="S26" s="130">
        <f t="shared" ref="S26:V26" si="8">SUM(S7:S25)</f>
        <v>4156</v>
      </c>
      <c r="T26" s="131">
        <f t="shared" si="8"/>
        <v>3594</v>
      </c>
      <c r="U26" s="132">
        <f t="shared" si="8"/>
        <v>1141</v>
      </c>
      <c r="V26" s="133">
        <f t="shared" si="8"/>
        <v>962</v>
      </c>
      <c r="W26" s="134">
        <f t="shared" si="1"/>
        <v>9853</v>
      </c>
      <c r="X26" s="130">
        <f t="shared" ref="X26:AA26" si="9">SUM(X7:X25)</f>
        <v>773</v>
      </c>
      <c r="Y26" s="131">
        <f t="shared" si="9"/>
        <v>386</v>
      </c>
      <c r="Z26" s="132">
        <f t="shared" si="9"/>
        <v>306</v>
      </c>
      <c r="AA26" s="133">
        <f t="shared" si="9"/>
        <v>178</v>
      </c>
      <c r="AB26" s="134">
        <f t="shared" si="2"/>
        <v>1643</v>
      </c>
      <c r="AC26" s="23"/>
    </row>
    <row r="27" spans="1:29" ht="15" customHeight="1">
      <c r="A27" s="100" t="s">
        <v>100</v>
      </c>
      <c r="B27" s="119">
        <v>0</v>
      </c>
      <c r="C27" s="120">
        <v>0</v>
      </c>
      <c r="D27" s="121">
        <v>82212</v>
      </c>
      <c r="E27" s="122">
        <v>78813</v>
      </c>
      <c r="F27" s="123">
        <f t="shared" si="3"/>
        <v>161025</v>
      </c>
      <c r="G27" s="119">
        <v>0</v>
      </c>
      <c r="H27" s="120">
        <v>0</v>
      </c>
      <c r="I27" s="121">
        <v>51908</v>
      </c>
      <c r="J27" s="122">
        <v>67430</v>
      </c>
      <c r="K27" s="123">
        <f t="shared" si="0"/>
        <v>119338</v>
      </c>
      <c r="L27" s="119">
        <v>0</v>
      </c>
      <c r="M27" s="120">
        <v>0</v>
      </c>
      <c r="N27" s="140">
        <v>0</v>
      </c>
      <c r="O27" s="120">
        <v>0</v>
      </c>
      <c r="P27" s="121">
        <v>59481</v>
      </c>
      <c r="Q27" s="122">
        <v>50629</v>
      </c>
      <c r="R27" s="123">
        <f t="shared" si="4"/>
        <v>110110</v>
      </c>
      <c r="S27" s="119">
        <v>0</v>
      </c>
      <c r="T27" s="120">
        <v>0</v>
      </c>
      <c r="U27" s="121">
        <v>43666</v>
      </c>
      <c r="V27" s="122">
        <v>34089</v>
      </c>
      <c r="W27" s="123">
        <f t="shared" si="1"/>
        <v>77755</v>
      </c>
      <c r="X27" s="119">
        <v>0</v>
      </c>
      <c r="Y27" s="120">
        <v>0</v>
      </c>
      <c r="Z27" s="121">
        <v>5381</v>
      </c>
      <c r="AA27" s="122">
        <v>2366</v>
      </c>
      <c r="AB27" s="123">
        <f t="shared" si="2"/>
        <v>7747</v>
      </c>
      <c r="AC27" s="23"/>
    </row>
    <row r="28" spans="1:29" ht="15" customHeight="1">
      <c r="A28" s="100" t="s">
        <v>101</v>
      </c>
      <c r="B28" s="124">
        <v>62000</v>
      </c>
      <c r="C28" s="125">
        <v>58631</v>
      </c>
      <c r="D28" s="126">
        <v>0</v>
      </c>
      <c r="E28" s="127">
        <v>0</v>
      </c>
      <c r="F28" s="128">
        <f t="shared" si="3"/>
        <v>120631</v>
      </c>
      <c r="G28" s="124">
        <v>56635</v>
      </c>
      <c r="H28" s="125">
        <v>62830</v>
      </c>
      <c r="I28" s="126">
        <v>0</v>
      </c>
      <c r="J28" s="127">
        <v>0</v>
      </c>
      <c r="K28" s="128">
        <f t="shared" si="0"/>
        <v>119465</v>
      </c>
      <c r="L28" s="124">
        <v>10871</v>
      </c>
      <c r="M28" s="125">
        <v>8304</v>
      </c>
      <c r="N28" s="141">
        <v>29440</v>
      </c>
      <c r="O28" s="125">
        <v>28053</v>
      </c>
      <c r="P28" s="126">
        <v>0</v>
      </c>
      <c r="Q28" s="127">
        <v>0</v>
      </c>
      <c r="R28" s="128">
        <f t="shared" si="4"/>
        <v>76668</v>
      </c>
      <c r="S28" s="124">
        <v>24294</v>
      </c>
      <c r="T28" s="125">
        <v>22309</v>
      </c>
      <c r="U28" s="126">
        <v>0</v>
      </c>
      <c r="V28" s="127">
        <v>0</v>
      </c>
      <c r="W28" s="128">
        <f t="shared" si="1"/>
        <v>46603</v>
      </c>
      <c r="X28" s="124">
        <v>5919</v>
      </c>
      <c r="Y28" s="125">
        <v>2811</v>
      </c>
      <c r="Z28" s="126">
        <v>0</v>
      </c>
      <c r="AA28" s="127">
        <v>0</v>
      </c>
      <c r="AB28" s="128">
        <f t="shared" si="2"/>
        <v>8730</v>
      </c>
      <c r="AC28" s="23"/>
    </row>
    <row r="29" spans="1:29" ht="15" customHeight="1">
      <c r="A29" s="143" t="s">
        <v>29</v>
      </c>
      <c r="B29" s="305">
        <v>62000</v>
      </c>
      <c r="C29" s="306">
        <v>58631</v>
      </c>
      <c r="D29" s="307">
        <v>82212</v>
      </c>
      <c r="E29" s="306">
        <v>78813</v>
      </c>
      <c r="F29" s="308">
        <f t="shared" si="3"/>
        <v>281656</v>
      </c>
      <c r="G29" s="305">
        <v>56635</v>
      </c>
      <c r="H29" s="306">
        <v>62830</v>
      </c>
      <c r="I29" s="307">
        <v>51908</v>
      </c>
      <c r="J29" s="306">
        <v>67430</v>
      </c>
      <c r="K29" s="308">
        <f t="shared" si="0"/>
        <v>238803</v>
      </c>
      <c r="L29" s="305">
        <v>10871</v>
      </c>
      <c r="M29" s="391">
        <v>8304</v>
      </c>
      <c r="N29" s="392">
        <v>29440</v>
      </c>
      <c r="O29" s="306">
        <v>28053</v>
      </c>
      <c r="P29" s="307">
        <v>59481</v>
      </c>
      <c r="Q29" s="306">
        <v>50629</v>
      </c>
      <c r="R29" s="308">
        <f t="shared" si="4"/>
        <v>186778</v>
      </c>
      <c r="S29" s="305">
        <v>24294</v>
      </c>
      <c r="T29" s="306">
        <v>22309</v>
      </c>
      <c r="U29" s="307">
        <v>43666</v>
      </c>
      <c r="V29" s="306">
        <v>34089</v>
      </c>
      <c r="W29" s="308">
        <f t="shared" si="1"/>
        <v>124358</v>
      </c>
      <c r="X29" s="305">
        <v>5919</v>
      </c>
      <c r="Y29" s="306">
        <v>2811</v>
      </c>
      <c r="Z29" s="307">
        <v>5381</v>
      </c>
      <c r="AA29" s="306">
        <v>2366</v>
      </c>
      <c r="AB29" s="308">
        <f t="shared" si="2"/>
        <v>16477</v>
      </c>
    </row>
    <row r="30" spans="1:29" ht="16.350000000000001" customHeight="1">
      <c r="A30" s="469" t="s">
        <v>227</v>
      </c>
      <c r="B30" s="487"/>
      <c r="C30" s="487"/>
      <c r="D30" s="487"/>
      <c r="E30" s="487"/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87"/>
      <c r="Y30" s="487"/>
      <c r="Z30" s="487"/>
      <c r="AA30" s="487"/>
      <c r="AB30" s="488"/>
    </row>
    <row r="31" spans="1:29" ht="16.350000000000001" customHeight="1">
      <c r="A31" s="466" t="s">
        <v>228</v>
      </c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/>
      <c r="AA31" s="485"/>
      <c r="AB31" s="486"/>
    </row>
    <row r="32" spans="1:29" ht="16.350000000000001" customHeight="1">
      <c r="A32" s="451" t="s">
        <v>224</v>
      </c>
      <c r="B32" s="483"/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4"/>
    </row>
    <row r="33" spans="1:28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28" s="19" customFormat="1" ht="15" customHeight="1">
      <c r="A34" s="84" t="s">
        <v>314</v>
      </c>
      <c r="B34" s="84"/>
      <c r="C34" s="84"/>
      <c r="D34" s="278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s="19" customFormat="1" ht="15" customHeight="1">
      <c r="A35" s="84" t="s">
        <v>420</v>
      </c>
      <c r="B35" s="84"/>
      <c r="C35" s="84"/>
      <c r="D35" s="278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s="19" customFormat="1" ht="15" customHeight="1">
      <c r="A36" s="84"/>
      <c r="B36" s="84"/>
      <c r="C36" s="84"/>
      <c r="D36" s="278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s="19" customFormat="1" ht="15" customHeight="1">
      <c r="A37" s="84"/>
      <c r="B37" s="84"/>
      <c r="C37" s="84"/>
      <c r="D37" s="278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s="19" customFormat="1" ht="15" customHeight="1">
      <c r="A38" s="111" t="s">
        <v>47</v>
      </c>
      <c r="B38" s="84"/>
      <c r="C38" s="84"/>
      <c r="D38" s="278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</sheetData>
  <sheetProtection selectLockedCells="1" selectUnlockedCells="1"/>
  <mergeCells count="28">
    <mergeCell ref="A2:AB2"/>
    <mergeCell ref="A1:AB1"/>
    <mergeCell ref="A31:AB31"/>
    <mergeCell ref="A30:AB30"/>
    <mergeCell ref="A32:AB32"/>
    <mergeCell ref="L4:R4"/>
    <mergeCell ref="L5:M5"/>
    <mergeCell ref="P5:Q5"/>
    <mergeCell ref="R5:R6"/>
    <mergeCell ref="S4:W4"/>
    <mergeCell ref="S5:T5"/>
    <mergeCell ref="AB5:AB6"/>
    <mergeCell ref="X4:AB4"/>
    <mergeCell ref="A3:AB3"/>
    <mergeCell ref="A4:A6"/>
    <mergeCell ref="B4:F4"/>
    <mergeCell ref="G4:K4"/>
    <mergeCell ref="B5:C5"/>
    <mergeCell ref="D5:E5"/>
    <mergeCell ref="F5:F6"/>
    <mergeCell ref="G5:H5"/>
    <mergeCell ref="I5:J5"/>
    <mergeCell ref="U5:V5"/>
    <mergeCell ref="W5:W6"/>
    <mergeCell ref="K5:K6"/>
    <mergeCell ref="X5:Y5"/>
    <mergeCell ref="Z5:AA5"/>
    <mergeCell ref="N5:O5"/>
  </mergeCells>
  <hyperlinks>
    <hyperlink ref="A38" location="index!A1" display="Retour à l'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rstPageNumber="0" fitToWidth="2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1" manualBreakCount="1">
    <brk id="18" max="3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7">
    <pageSetUpPr fitToPage="1"/>
  </sheetPr>
  <dimension ref="A1:AK41"/>
  <sheetViews>
    <sheetView showGridLines="0" zoomScale="80" zoomScaleNormal="80" zoomScalePageLayoutView="50" workbookViewId="0">
      <selection sqref="A1:I1"/>
    </sheetView>
  </sheetViews>
  <sheetFormatPr baseColWidth="10" defaultColWidth="11.42578125" defaultRowHeight="12.75"/>
  <cols>
    <col min="1" max="1" width="35.140625" style="5" customWidth="1"/>
    <col min="2" max="2" width="15" style="5" customWidth="1"/>
    <col min="3" max="9" width="13.85546875" style="5" customWidth="1"/>
    <col min="10" max="19" width="9.85546875" style="5" customWidth="1"/>
    <col min="20" max="16384" width="11.42578125" style="5"/>
  </cols>
  <sheetData>
    <row r="1" spans="1:37" ht="19.350000000000001" customHeight="1">
      <c r="A1" s="426" t="s">
        <v>243</v>
      </c>
      <c r="B1" s="427"/>
      <c r="C1" s="427"/>
      <c r="D1" s="427"/>
      <c r="E1" s="427"/>
      <c r="F1" s="427"/>
      <c r="G1" s="427"/>
      <c r="H1" s="427"/>
      <c r="I1" s="428"/>
      <c r="J1" s="18"/>
      <c r="K1" s="18"/>
      <c r="L1" s="18"/>
    </row>
    <row r="2" spans="1:37" ht="39.6" customHeight="1">
      <c r="A2" s="429" t="s">
        <v>244</v>
      </c>
      <c r="B2" s="430"/>
      <c r="C2" s="430"/>
      <c r="D2" s="430"/>
      <c r="E2" s="430"/>
      <c r="F2" s="430"/>
      <c r="G2" s="430"/>
      <c r="H2" s="430"/>
      <c r="I2" s="431"/>
      <c r="J2" s="18"/>
      <c r="K2" s="18"/>
      <c r="L2" s="18"/>
    </row>
    <row r="3" spans="1:37" ht="19.350000000000001" customHeight="1">
      <c r="A3" s="438" t="s">
        <v>423</v>
      </c>
      <c r="B3" s="439"/>
      <c r="C3" s="439"/>
      <c r="D3" s="439"/>
      <c r="E3" s="439"/>
      <c r="F3" s="439"/>
      <c r="G3" s="439"/>
      <c r="H3" s="439"/>
      <c r="I3" s="440"/>
      <c r="J3" s="18"/>
      <c r="K3" s="18"/>
      <c r="L3" s="18"/>
    </row>
    <row r="4" spans="1:37" s="11" customFormat="1" ht="20.100000000000001" customHeight="1">
      <c r="A4" s="424"/>
      <c r="B4" s="507" t="s">
        <v>56</v>
      </c>
      <c r="C4" s="505" t="s">
        <v>30</v>
      </c>
      <c r="D4" s="505"/>
      <c r="E4" s="506"/>
      <c r="F4" s="505" t="s">
        <v>31</v>
      </c>
      <c r="G4" s="505"/>
      <c r="H4" s="506"/>
      <c r="I4" s="491" t="s">
        <v>28</v>
      </c>
    </row>
    <row r="5" spans="1:37" ht="20.100000000000001" customHeight="1">
      <c r="A5" s="425"/>
      <c r="B5" s="421"/>
      <c r="C5" s="154" t="s">
        <v>27</v>
      </c>
      <c r="D5" s="169" t="s">
        <v>40</v>
      </c>
      <c r="E5" s="155" t="s">
        <v>28</v>
      </c>
      <c r="F5" s="154" t="s">
        <v>27</v>
      </c>
      <c r="G5" s="169" t="s">
        <v>40</v>
      </c>
      <c r="H5" s="155" t="s">
        <v>28</v>
      </c>
      <c r="I5" s="508"/>
    </row>
    <row r="6" spans="1:37" ht="15.95" customHeight="1">
      <c r="A6" s="156" t="s">
        <v>22</v>
      </c>
      <c r="B6" s="157" t="s">
        <v>2</v>
      </c>
      <c r="C6" s="158">
        <v>14</v>
      </c>
      <c r="D6" s="159">
        <v>1</v>
      </c>
      <c r="E6" s="160">
        <v>15</v>
      </c>
      <c r="F6" s="158">
        <v>59</v>
      </c>
      <c r="G6" s="159">
        <v>15</v>
      </c>
      <c r="H6" s="160">
        <v>74</v>
      </c>
      <c r="I6" s="161">
        <v>89</v>
      </c>
    </row>
    <row r="7" spans="1:37" ht="15.95" customHeight="1">
      <c r="A7" s="162" t="s">
        <v>100</v>
      </c>
      <c r="B7" s="163" t="s">
        <v>2</v>
      </c>
      <c r="C7" s="164">
        <v>696</v>
      </c>
      <c r="D7" s="165">
        <v>31</v>
      </c>
      <c r="E7" s="166">
        <v>727</v>
      </c>
      <c r="F7" s="164">
        <v>4332</v>
      </c>
      <c r="G7" s="165">
        <v>212</v>
      </c>
      <c r="H7" s="166">
        <v>4544</v>
      </c>
      <c r="I7" s="167">
        <v>5271</v>
      </c>
    </row>
    <row r="8" spans="1:37" ht="15.95" customHeight="1">
      <c r="A8" s="156" t="s">
        <v>22</v>
      </c>
      <c r="B8" s="157" t="s">
        <v>41</v>
      </c>
      <c r="C8" s="158">
        <v>16</v>
      </c>
      <c r="D8" s="159">
        <v>0</v>
      </c>
      <c r="E8" s="160">
        <v>16</v>
      </c>
      <c r="F8" s="158">
        <v>68</v>
      </c>
      <c r="G8" s="159">
        <v>19</v>
      </c>
      <c r="H8" s="160">
        <v>87</v>
      </c>
      <c r="I8" s="161">
        <v>103</v>
      </c>
      <c r="J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37" ht="15.95" customHeight="1">
      <c r="A9" s="162" t="s">
        <v>100</v>
      </c>
      <c r="B9" s="163" t="s">
        <v>41</v>
      </c>
      <c r="C9" s="164">
        <v>761</v>
      </c>
      <c r="D9" s="165">
        <v>43</v>
      </c>
      <c r="E9" s="166">
        <v>804</v>
      </c>
      <c r="F9" s="164">
        <v>4766</v>
      </c>
      <c r="G9" s="165">
        <v>267</v>
      </c>
      <c r="H9" s="166">
        <v>5033</v>
      </c>
      <c r="I9" s="167">
        <v>5837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5.95" customHeight="1">
      <c r="A10" s="156" t="s">
        <v>22</v>
      </c>
      <c r="B10" s="157" t="s">
        <v>48</v>
      </c>
      <c r="C10" s="158">
        <v>11</v>
      </c>
      <c r="D10" s="159">
        <v>4</v>
      </c>
      <c r="E10" s="160">
        <v>15</v>
      </c>
      <c r="F10" s="158">
        <v>55</v>
      </c>
      <c r="G10" s="159">
        <v>17</v>
      </c>
      <c r="H10" s="160">
        <v>72</v>
      </c>
      <c r="I10" s="161">
        <v>87</v>
      </c>
      <c r="J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37" ht="15.95" customHeight="1">
      <c r="A11" s="162" t="s">
        <v>100</v>
      </c>
      <c r="B11" s="163" t="s">
        <v>48</v>
      </c>
      <c r="C11" s="164">
        <v>777</v>
      </c>
      <c r="D11" s="165">
        <v>50</v>
      </c>
      <c r="E11" s="166">
        <v>827</v>
      </c>
      <c r="F11" s="164">
        <v>5138</v>
      </c>
      <c r="G11" s="165">
        <v>290</v>
      </c>
      <c r="H11" s="166">
        <v>5428</v>
      </c>
      <c r="I11" s="167">
        <v>6255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5.95" customHeight="1">
      <c r="A12" s="156" t="s">
        <v>22</v>
      </c>
      <c r="B12" s="157" t="s">
        <v>49</v>
      </c>
      <c r="C12" s="158">
        <v>9</v>
      </c>
      <c r="D12" s="159">
        <v>4</v>
      </c>
      <c r="E12" s="160">
        <v>13</v>
      </c>
      <c r="F12" s="158">
        <v>52</v>
      </c>
      <c r="G12" s="159">
        <v>26</v>
      </c>
      <c r="H12" s="160">
        <v>78</v>
      </c>
      <c r="I12" s="161">
        <v>91</v>
      </c>
      <c r="J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7" ht="15.95" customHeight="1">
      <c r="A13" s="162" t="s">
        <v>100</v>
      </c>
      <c r="B13" s="163" t="s">
        <v>49</v>
      </c>
      <c r="C13" s="164">
        <v>866</v>
      </c>
      <c r="D13" s="165">
        <v>49</v>
      </c>
      <c r="E13" s="166">
        <v>915</v>
      </c>
      <c r="F13" s="164">
        <v>5581</v>
      </c>
      <c r="G13" s="165">
        <v>373</v>
      </c>
      <c r="H13" s="166">
        <v>5954</v>
      </c>
      <c r="I13" s="167">
        <v>6869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.95" customHeight="1">
      <c r="A14" s="156" t="s">
        <v>22</v>
      </c>
      <c r="B14" s="157" t="s">
        <v>71</v>
      </c>
      <c r="C14" s="158">
        <v>9</v>
      </c>
      <c r="D14" s="159">
        <v>8</v>
      </c>
      <c r="E14" s="160">
        <v>17</v>
      </c>
      <c r="F14" s="158">
        <v>64</v>
      </c>
      <c r="G14" s="159">
        <v>23</v>
      </c>
      <c r="H14" s="160">
        <v>87</v>
      </c>
      <c r="I14" s="161">
        <v>104</v>
      </c>
      <c r="J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37" ht="15.95" customHeight="1">
      <c r="A15" s="162" t="s">
        <v>100</v>
      </c>
      <c r="B15" s="163" t="s">
        <v>71</v>
      </c>
      <c r="C15" s="164">
        <v>938</v>
      </c>
      <c r="D15" s="165">
        <v>61</v>
      </c>
      <c r="E15" s="166">
        <v>999</v>
      </c>
      <c r="F15" s="164">
        <v>5949</v>
      </c>
      <c r="G15" s="165">
        <v>435</v>
      </c>
      <c r="H15" s="166">
        <v>6384</v>
      </c>
      <c r="I15" s="167">
        <v>7383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5.95" customHeight="1">
      <c r="A16" s="156" t="s">
        <v>22</v>
      </c>
      <c r="B16" s="157" t="s">
        <v>73</v>
      </c>
      <c r="C16" s="158">
        <v>7</v>
      </c>
      <c r="D16" s="159">
        <v>6</v>
      </c>
      <c r="E16" s="160">
        <v>13</v>
      </c>
      <c r="F16" s="158">
        <v>61</v>
      </c>
      <c r="G16" s="159">
        <v>29</v>
      </c>
      <c r="H16" s="160">
        <v>90</v>
      </c>
      <c r="I16" s="161">
        <v>103</v>
      </c>
      <c r="J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37" ht="15.95" customHeight="1">
      <c r="A17" s="162" t="s">
        <v>100</v>
      </c>
      <c r="B17" s="163" t="s">
        <v>73</v>
      </c>
      <c r="C17" s="164">
        <v>950</v>
      </c>
      <c r="D17" s="165">
        <v>59</v>
      </c>
      <c r="E17" s="166">
        <v>1009</v>
      </c>
      <c r="F17" s="164">
        <v>5870</v>
      </c>
      <c r="G17" s="165">
        <v>523</v>
      </c>
      <c r="H17" s="166">
        <v>6393</v>
      </c>
      <c r="I17" s="167">
        <v>7402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5.95" customHeight="1">
      <c r="A18" s="156" t="s">
        <v>22</v>
      </c>
      <c r="B18" s="157" t="s">
        <v>79</v>
      </c>
      <c r="C18" s="158">
        <v>10</v>
      </c>
      <c r="D18" s="159">
        <v>10</v>
      </c>
      <c r="E18" s="160">
        <v>20</v>
      </c>
      <c r="F18" s="158">
        <v>54</v>
      </c>
      <c r="G18" s="159">
        <v>31</v>
      </c>
      <c r="H18" s="160">
        <v>85</v>
      </c>
      <c r="I18" s="161">
        <v>105</v>
      </c>
      <c r="J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37" ht="15.95" customHeight="1">
      <c r="A19" s="162" t="s">
        <v>100</v>
      </c>
      <c r="B19" s="163" t="s">
        <v>79</v>
      </c>
      <c r="C19" s="164">
        <v>946</v>
      </c>
      <c r="D19" s="165">
        <v>83</v>
      </c>
      <c r="E19" s="166">
        <v>1029</v>
      </c>
      <c r="F19" s="164">
        <v>5838</v>
      </c>
      <c r="G19" s="165">
        <v>567</v>
      </c>
      <c r="H19" s="166">
        <v>6405</v>
      </c>
      <c r="I19" s="167">
        <v>7434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5.95" customHeight="1">
      <c r="A20" s="156" t="s">
        <v>22</v>
      </c>
      <c r="B20" s="157" t="s">
        <v>99</v>
      </c>
      <c r="C20" s="158">
        <v>8</v>
      </c>
      <c r="D20" s="159">
        <v>7</v>
      </c>
      <c r="E20" s="160">
        <v>15</v>
      </c>
      <c r="F20" s="158">
        <v>54</v>
      </c>
      <c r="G20" s="159">
        <v>36</v>
      </c>
      <c r="H20" s="160">
        <v>90</v>
      </c>
      <c r="I20" s="161">
        <v>105</v>
      </c>
      <c r="J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37" ht="15.95" customHeight="1">
      <c r="A21" s="162" t="s">
        <v>100</v>
      </c>
      <c r="B21" s="163" t="s">
        <v>99</v>
      </c>
      <c r="C21" s="164">
        <v>901</v>
      </c>
      <c r="D21" s="165">
        <v>73</v>
      </c>
      <c r="E21" s="166">
        <v>974</v>
      </c>
      <c r="F21" s="164">
        <v>5515</v>
      </c>
      <c r="G21" s="165">
        <v>573</v>
      </c>
      <c r="H21" s="166">
        <v>6088</v>
      </c>
      <c r="I21" s="167">
        <v>7062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5.95" customHeight="1">
      <c r="A22" s="156" t="s">
        <v>22</v>
      </c>
      <c r="B22" s="157" t="s">
        <v>153</v>
      </c>
      <c r="C22" s="158">
        <v>6</v>
      </c>
      <c r="D22" s="159">
        <v>7</v>
      </c>
      <c r="E22" s="160">
        <v>13</v>
      </c>
      <c r="F22" s="158">
        <v>50</v>
      </c>
      <c r="G22" s="159">
        <v>21</v>
      </c>
      <c r="H22" s="160">
        <v>71</v>
      </c>
      <c r="I22" s="161">
        <v>84</v>
      </c>
      <c r="J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37" ht="15.95" customHeight="1">
      <c r="A23" s="162" t="s">
        <v>100</v>
      </c>
      <c r="B23" s="163" t="s">
        <v>153</v>
      </c>
      <c r="C23" s="164">
        <v>851</v>
      </c>
      <c r="D23" s="165">
        <v>80</v>
      </c>
      <c r="E23" s="166">
        <v>931</v>
      </c>
      <c r="F23" s="164">
        <v>5198</v>
      </c>
      <c r="G23" s="165">
        <v>578</v>
      </c>
      <c r="H23" s="166">
        <v>5776</v>
      </c>
      <c r="I23" s="167">
        <v>6707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5.95" customHeight="1">
      <c r="A24" s="156" t="s">
        <v>22</v>
      </c>
      <c r="B24" s="157" t="s">
        <v>160</v>
      </c>
      <c r="C24" s="158">
        <v>12</v>
      </c>
      <c r="D24" s="159">
        <v>5</v>
      </c>
      <c r="E24" s="160">
        <v>17</v>
      </c>
      <c r="F24" s="158">
        <v>99</v>
      </c>
      <c r="G24" s="159">
        <v>23</v>
      </c>
      <c r="H24" s="160">
        <v>122</v>
      </c>
      <c r="I24" s="161">
        <v>139</v>
      </c>
      <c r="J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37" ht="15.95" customHeight="1">
      <c r="A25" s="162" t="s">
        <v>100</v>
      </c>
      <c r="B25" s="163" t="s">
        <v>160</v>
      </c>
      <c r="C25" s="164">
        <v>806</v>
      </c>
      <c r="D25" s="165">
        <v>112</v>
      </c>
      <c r="E25" s="166">
        <v>918</v>
      </c>
      <c r="F25" s="164">
        <v>5071</v>
      </c>
      <c r="G25" s="165">
        <v>600</v>
      </c>
      <c r="H25" s="166">
        <v>5671</v>
      </c>
      <c r="I25" s="167">
        <v>6589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5.95" customHeight="1">
      <c r="A26" s="156" t="s">
        <v>22</v>
      </c>
      <c r="B26" s="157" t="s">
        <v>163</v>
      </c>
      <c r="C26" s="158">
        <v>13</v>
      </c>
      <c r="D26" s="159">
        <v>4</v>
      </c>
      <c r="E26" s="160">
        <v>17</v>
      </c>
      <c r="F26" s="158">
        <v>128</v>
      </c>
      <c r="G26" s="159">
        <v>38</v>
      </c>
      <c r="H26" s="160">
        <v>166</v>
      </c>
      <c r="I26" s="161">
        <v>183</v>
      </c>
      <c r="J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7" ht="15.95" customHeight="1">
      <c r="A27" s="162" t="s">
        <v>100</v>
      </c>
      <c r="B27" s="163" t="s">
        <v>163</v>
      </c>
      <c r="C27" s="164">
        <v>722</v>
      </c>
      <c r="D27" s="165">
        <v>104</v>
      </c>
      <c r="E27" s="166">
        <v>826</v>
      </c>
      <c r="F27" s="164">
        <v>4947</v>
      </c>
      <c r="G27" s="165">
        <v>671</v>
      </c>
      <c r="H27" s="166">
        <v>5618</v>
      </c>
      <c r="I27" s="167">
        <v>6444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5.95" customHeight="1">
      <c r="A28" s="156" t="s">
        <v>22</v>
      </c>
      <c r="B28" s="157" t="s">
        <v>165</v>
      </c>
      <c r="C28" s="158">
        <v>24</v>
      </c>
      <c r="D28" s="159">
        <v>6</v>
      </c>
      <c r="E28" s="160">
        <v>30</v>
      </c>
      <c r="F28" s="158">
        <v>178</v>
      </c>
      <c r="G28" s="159">
        <v>47</v>
      </c>
      <c r="H28" s="160">
        <v>225</v>
      </c>
      <c r="I28" s="161">
        <v>255</v>
      </c>
      <c r="J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7" ht="15.95" customHeight="1">
      <c r="A29" s="298" t="s">
        <v>100</v>
      </c>
      <c r="B29" s="299" t="s">
        <v>165</v>
      </c>
      <c r="C29" s="312">
        <v>779</v>
      </c>
      <c r="D29" s="313">
        <v>179</v>
      </c>
      <c r="E29" s="314">
        <v>958</v>
      </c>
      <c r="F29" s="312">
        <v>5351</v>
      </c>
      <c r="G29" s="313">
        <v>808</v>
      </c>
      <c r="H29" s="314">
        <v>6159</v>
      </c>
      <c r="I29" s="315">
        <v>7117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5.95" customHeight="1">
      <c r="A30" s="156" t="s">
        <v>22</v>
      </c>
      <c r="B30" s="157" t="s">
        <v>312</v>
      </c>
      <c r="C30" s="158">
        <v>20</v>
      </c>
      <c r="D30" s="159">
        <v>12</v>
      </c>
      <c r="E30" s="160">
        <v>32</v>
      </c>
      <c r="F30" s="158">
        <v>153</v>
      </c>
      <c r="G30" s="159">
        <v>48</v>
      </c>
      <c r="H30" s="160">
        <v>201</v>
      </c>
      <c r="I30" s="161">
        <v>233</v>
      </c>
      <c r="J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7" ht="15.95" customHeight="1">
      <c r="A31" s="298" t="s">
        <v>100</v>
      </c>
      <c r="B31" s="299" t="s">
        <v>312</v>
      </c>
      <c r="C31" s="312">
        <v>744</v>
      </c>
      <c r="D31" s="313">
        <v>160</v>
      </c>
      <c r="E31" s="314">
        <v>904</v>
      </c>
      <c r="F31" s="312">
        <v>4738</v>
      </c>
      <c r="G31" s="313">
        <v>668</v>
      </c>
      <c r="H31" s="314">
        <v>5406</v>
      </c>
      <c r="I31" s="315">
        <v>6310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95" customHeight="1">
      <c r="A32" s="156" t="s">
        <v>22</v>
      </c>
      <c r="B32" s="157" t="s">
        <v>416</v>
      </c>
      <c r="C32" s="158">
        <v>11</v>
      </c>
      <c r="D32" s="159">
        <v>5</v>
      </c>
      <c r="E32" s="160">
        <v>16</v>
      </c>
      <c r="F32" s="158">
        <v>83</v>
      </c>
      <c r="G32" s="159">
        <v>35</v>
      </c>
      <c r="H32" s="160">
        <v>118</v>
      </c>
      <c r="I32" s="161">
        <v>134</v>
      </c>
      <c r="J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37" ht="15.95" customHeight="1">
      <c r="A33" s="298" t="s">
        <v>100</v>
      </c>
      <c r="B33" s="299" t="s">
        <v>416</v>
      </c>
      <c r="C33" s="312">
        <v>730</v>
      </c>
      <c r="D33" s="313">
        <v>128</v>
      </c>
      <c r="E33" s="314">
        <v>858</v>
      </c>
      <c r="F33" s="312">
        <v>4749</v>
      </c>
      <c r="G33" s="313">
        <v>654</v>
      </c>
      <c r="H33" s="314">
        <v>5403</v>
      </c>
      <c r="I33" s="315">
        <v>6261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95" customHeight="1">
      <c r="A34" s="156" t="s">
        <v>22</v>
      </c>
      <c r="B34" s="157" t="s">
        <v>421</v>
      </c>
      <c r="C34" s="158">
        <v>4</v>
      </c>
      <c r="D34" s="159">
        <v>8</v>
      </c>
      <c r="E34" s="160">
        <v>12</v>
      </c>
      <c r="F34" s="158">
        <v>62</v>
      </c>
      <c r="G34" s="159">
        <v>27</v>
      </c>
      <c r="H34" s="160">
        <v>89</v>
      </c>
      <c r="I34" s="161">
        <v>101</v>
      </c>
      <c r="J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37" ht="15.95" customHeight="1">
      <c r="A35" s="298" t="s">
        <v>100</v>
      </c>
      <c r="B35" s="299" t="s">
        <v>421</v>
      </c>
      <c r="C35" s="312">
        <v>654</v>
      </c>
      <c r="D35" s="313">
        <v>108</v>
      </c>
      <c r="E35" s="314">
        <v>762</v>
      </c>
      <c r="F35" s="312">
        <v>4285</v>
      </c>
      <c r="G35" s="313">
        <v>647</v>
      </c>
      <c r="H35" s="314">
        <v>4932</v>
      </c>
      <c r="I35" s="315">
        <v>5694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6.350000000000001" customHeight="1">
      <c r="A36" s="435" t="s">
        <v>245</v>
      </c>
      <c r="B36" s="436"/>
      <c r="C36" s="436"/>
      <c r="D36" s="436"/>
      <c r="E36" s="436"/>
      <c r="F36" s="436"/>
      <c r="G36" s="436"/>
      <c r="H36" s="436"/>
      <c r="I36" s="43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6.350000000000001" customHeight="1">
      <c r="A37" s="432" t="s">
        <v>219</v>
      </c>
      <c r="B37" s="433"/>
      <c r="C37" s="433"/>
      <c r="D37" s="433"/>
      <c r="E37" s="433"/>
      <c r="F37" s="433"/>
      <c r="G37" s="433"/>
      <c r="H37" s="433"/>
      <c r="I37" s="43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6.350000000000001" customHeight="1">
      <c r="A38" s="418" t="s">
        <v>246</v>
      </c>
      <c r="B38" s="419"/>
      <c r="C38" s="419"/>
      <c r="D38" s="419"/>
      <c r="E38" s="419"/>
      <c r="F38" s="419"/>
      <c r="G38" s="419"/>
      <c r="H38" s="419"/>
      <c r="I38" s="42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" customHeight="1">
      <c r="A39" s="168"/>
      <c r="B39" s="168"/>
      <c r="C39" s="168"/>
      <c r="D39" s="168"/>
      <c r="E39" s="168"/>
      <c r="F39" s="168"/>
      <c r="G39" s="168"/>
      <c r="H39" s="168"/>
      <c r="I39" s="168"/>
    </row>
    <row r="40" spans="1:37" ht="15" customHeight="1">
      <c r="A40" s="168"/>
      <c r="B40" s="168"/>
      <c r="C40" s="168"/>
      <c r="D40" s="168"/>
      <c r="E40" s="168"/>
      <c r="F40" s="168"/>
      <c r="G40" s="168"/>
      <c r="H40" s="168"/>
      <c r="I40" s="168"/>
    </row>
    <row r="41" spans="1:37" ht="15" customHeight="1">
      <c r="A41" s="111" t="s">
        <v>47</v>
      </c>
      <c r="B41" s="168"/>
      <c r="C41" s="168"/>
      <c r="D41" s="168"/>
      <c r="E41" s="168"/>
      <c r="F41" s="168"/>
      <c r="G41" s="168"/>
      <c r="H41" s="168"/>
      <c r="I41" s="168"/>
    </row>
  </sheetData>
  <mergeCells count="11">
    <mergeCell ref="A2:I2"/>
    <mergeCell ref="A1:I1"/>
    <mergeCell ref="A37:I37"/>
    <mergeCell ref="A36:I36"/>
    <mergeCell ref="A38:I38"/>
    <mergeCell ref="A3:I3"/>
    <mergeCell ref="F4:H4"/>
    <mergeCell ref="C4:E4"/>
    <mergeCell ref="B4:B5"/>
    <mergeCell ref="A4:A5"/>
    <mergeCell ref="I4:I5"/>
  </mergeCells>
  <hyperlinks>
    <hyperlink ref="A41" location="index!A1" display="Retour à l'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 &amp;N&amp;R© IBSA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8">
    <pageSetUpPr fitToPage="1"/>
  </sheetPr>
  <dimension ref="A1:U56"/>
  <sheetViews>
    <sheetView showGridLines="0" zoomScale="80" zoomScaleNormal="80" zoomScalePageLayoutView="62" workbookViewId="0">
      <selection sqref="A1:N1"/>
    </sheetView>
  </sheetViews>
  <sheetFormatPr baseColWidth="10" defaultColWidth="7.85546875" defaultRowHeight="15" customHeight="1"/>
  <cols>
    <col min="1" max="1" width="33.5703125" style="1" customWidth="1"/>
    <col min="2" max="2" width="16" style="1" customWidth="1"/>
    <col min="3" max="14" width="13" style="1" customWidth="1"/>
    <col min="15" max="33" width="9.140625" style="1" customWidth="1"/>
    <col min="34" max="16384" width="7.85546875" style="1"/>
  </cols>
  <sheetData>
    <row r="1" spans="1:21" s="4" customFormat="1" ht="19.350000000000001" customHeight="1">
      <c r="A1" s="426" t="s">
        <v>247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8"/>
    </row>
    <row r="2" spans="1:21" s="4" customFormat="1" ht="19.350000000000001" customHeight="1">
      <c r="A2" s="429" t="s">
        <v>248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1"/>
    </row>
    <row r="3" spans="1:21" s="4" customFormat="1" ht="19.350000000000001" customHeight="1">
      <c r="A3" s="438" t="s">
        <v>422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40"/>
    </row>
    <row r="4" spans="1:21" s="4" customFormat="1" ht="20.100000000000001" customHeight="1">
      <c r="A4" s="424"/>
      <c r="B4" s="512" t="s">
        <v>70</v>
      </c>
      <c r="C4" s="513" t="s">
        <v>30</v>
      </c>
      <c r="D4" s="505"/>
      <c r="E4" s="505"/>
      <c r="F4" s="505"/>
      <c r="G4" s="514"/>
      <c r="H4" s="505" t="s">
        <v>31</v>
      </c>
      <c r="I4" s="505"/>
      <c r="J4" s="505"/>
      <c r="K4" s="505"/>
      <c r="L4" s="514"/>
      <c r="M4" s="515" t="s">
        <v>28</v>
      </c>
      <c r="N4" s="480"/>
    </row>
    <row r="5" spans="1:21" s="9" customFormat="1" ht="20.100000000000001" customHeight="1">
      <c r="A5" s="424"/>
      <c r="B5" s="512"/>
      <c r="C5" s="516" t="s">
        <v>27</v>
      </c>
      <c r="D5" s="517"/>
      <c r="E5" s="518" t="s">
        <v>40</v>
      </c>
      <c r="F5" s="519"/>
      <c r="G5" s="509" t="s">
        <v>28</v>
      </c>
      <c r="H5" s="516" t="s">
        <v>27</v>
      </c>
      <c r="I5" s="517"/>
      <c r="J5" s="518" t="s">
        <v>40</v>
      </c>
      <c r="K5" s="519"/>
      <c r="L5" s="509" t="s">
        <v>28</v>
      </c>
      <c r="M5" s="460" t="s">
        <v>69</v>
      </c>
      <c r="N5" s="460" t="s">
        <v>68</v>
      </c>
      <c r="O5" s="10"/>
      <c r="P5" s="10"/>
      <c r="Q5" s="10"/>
      <c r="R5" s="10"/>
      <c r="S5" s="10"/>
      <c r="T5" s="10"/>
      <c r="U5" s="10"/>
    </row>
    <row r="6" spans="1:21" s="10" customFormat="1" ht="20.100000000000001" customHeight="1">
      <c r="A6" s="425"/>
      <c r="B6" s="423"/>
      <c r="C6" s="112" t="s">
        <v>294</v>
      </c>
      <c r="D6" s="170" t="s">
        <v>68</v>
      </c>
      <c r="E6" s="112" t="s">
        <v>69</v>
      </c>
      <c r="F6" s="170" t="s">
        <v>68</v>
      </c>
      <c r="G6" s="510"/>
      <c r="H6" s="112" t="s">
        <v>69</v>
      </c>
      <c r="I6" s="170" t="s">
        <v>68</v>
      </c>
      <c r="J6" s="112" t="s">
        <v>69</v>
      </c>
      <c r="K6" s="170" t="s">
        <v>68</v>
      </c>
      <c r="L6" s="510"/>
      <c r="M6" s="511"/>
      <c r="N6" s="511"/>
    </row>
    <row r="7" spans="1:21" ht="15.75" customHeight="1">
      <c r="A7" s="171" t="s">
        <v>22</v>
      </c>
      <c r="B7" s="63" t="s">
        <v>55</v>
      </c>
      <c r="C7" s="394">
        <v>8669</v>
      </c>
      <c r="D7" s="173">
        <v>5175</v>
      </c>
      <c r="E7" s="396">
        <v>2504</v>
      </c>
      <c r="F7" s="397">
        <v>235</v>
      </c>
      <c r="G7" s="398">
        <v>16583</v>
      </c>
      <c r="H7" s="399">
        <v>11985</v>
      </c>
      <c r="I7" s="400">
        <v>5530</v>
      </c>
      <c r="J7" s="396">
        <v>4435</v>
      </c>
      <c r="K7" s="397">
        <v>281</v>
      </c>
      <c r="L7" s="398">
        <v>22231</v>
      </c>
      <c r="M7" s="401">
        <v>27593</v>
      </c>
      <c r="N7" s="398">
        <v>11221</v>
      </c>
    </row>
    <row r="8" spans="1:21" ht="15.75" customHeight="1">
      <c r="A8" s="174" t="s">
        <v>29</v>
      </c>
      <c r="B8" s="68" t="s">
        <v>55</v>
      </c>
      <c r="C8" s="175">
        <v>28458</v>
      </c>
      <c r="D8" s="395">
        <v>45678</v>
      </c>
      <c r="E8" s="177">
        <v>6018</v>
      </c>
      <c r="F8" s="176">
        <v>1226</v>
      </c>
      <c r="G8" s="166">
        <v>81380</v>
      </c>
      <c r="H8" s="178">
        <v>37045</v>
      </c>
      <c r="I8" s="179">
        <v>53648</v>
      </c>
      <c r="J8" s="177">
        <v>11654</v>
      </c>
      <c r="K8" s="176">
        <v>1815</v>
      </c>
      <c r="L8" s="166">
        <v>104162</v>
      </c>
      <c r="M8" s="180">
        <v>83175</v>
      </c>
      <c r="N8" s="166">
        <v>102367</v>
      </c>
      <c r="Q8" s="6"/>
      <c r="R8" s="6"/>
      <c r="S8" s="6"/>
    </row>
    <row r="9" spans="1:21" ht="15.75" customHeight="1">
      <c r="A9" s="171" t="s">
        <v>22</v>
      </c>
      <c r="B9" s="63" t="s">
        <v>39</v>
      </c>
      <c r="C9" s="394">
        <v>8499</v>
      </c>
      <c r="D9" s="173">
        <v>4989</v>
      </c>
      <c r="E9" s="396">
        <v>2633</v>
      </c>
      <c r="F9" s="397">
        <v>246</v>
      </c>
      <c r="G9" s="398">
        <v>16367</v>
      </c>
      <c r="H9" s="399">
        <v>11881</v>
      </c>
      <c r="I9" s="400">
        <v>5388</v>
      </c>
      <c r="J9" s="396">
        <v>4470</v>
      </c>
      <c r="K9" s="397">
        <v>334</v>
      </c>
      <c r="L9" s="398">
        <v>22073</v>
      </c>
      <c r="M9" s="401">
        <v>27483</v>
      </c>
      <c r="N9" s="398">
        <v>10957</v>
      </c>
    </row>
    <row r="10" spans="1:21" ht="15.75" customHeight="1">
      <c r="A10" s="174" t="s">
        <v>29</v>
      </c>
      <c r="B10" s="68" t="s">
        <v>39</v>
      </c>
      <c r="C10" s="175">
        <v>28212</v>
      </c>
      <c r="D10" s="395">
        <v>45548</v>
      </c>
      <c r="E10" s="177">
        <v>6063</v>
      </c>
      <c r="F10" s="176">
        <v>1254</v>
      </c>
      <c r="G10" s="166">
        <v>81077</v>
      </c>
      <c r="H10" s="178">
        <v>36940</v>
      </c>
      <c r="I10" s="179">
        <v>53657</v>
      </c>
      <c r="J10" s="177">
        <v>11577</v>
      </c>
      <c r="K10" s="176">
        <v>2018</v>
      </c>
      <c r="L10" s="166">
        <v>104192</v>
      </c>
      <c r="M10" s="180">
        <v>82792</v>
      </c>
      <c r="N10" s="166">
        <v>102477</v>
      </c>
      <c r="Q10" s="2"/>
      <c r="R10" s="2"/>
      <c r="S10" s="2"/>
      <c r="T10" s="2"/>
      <c r="U10" s="2"/>
    </row>
    <row r="11" spans="1:21" ht="15.75" customHeight="1">
      <c r="A11" s="171" t="s">
        <v>22</v>
      </c>
      <c r="B11" s="63" t="s">
        <v>0</v>
      </c>
      <c r="C11" s="394">
        <v>8565</v>
      </c>
      <c r="D11" s="173">
        <v>5026</v>
      </c>
      <c r="E11" s="396">
        <v>2618</v>
      </c>
      <c r="F11" s="397">
        <v>294</v>
      </c>
      <c r="G11" s="398">
        <v>16503</v>
      </c>
      <c r="H11" s="399">
        <v>12178</v>
      </c>
      <c r="I11" s="400">
        <v>5254</v>
      </c>
      <c r="J11" s="396">
        <v>4520</v>
      </c>
      <c r="K11" s="397">
        <v>370</v>
      </c>
      <c r="L11" s="398">
        <v>22322</v>
      </c>
      <c r="M11" s="401">
        <v>27881</v>
      </c>
      <c r="N11" s="398">
        <v>10944</v>
      </c>
    </row>
    <row r="12" spans="1:21" ht="15.75" customHeight="1">
      <c r="A12" s="174" t="s">
        <v>29</v>
      </c>
      <c r="B12" s="68" t="s">
        <v>0</v>
      </c>
      <c r="C12" s="175">
        <v>28283</v>
      </c>
      <c r="D12" s="395">
        <v>46391</v>
      </c>
      <c r="E12" s="177">
        <v>5959</v>
      </c>
      <c r="F12" s="176">
        <v>1377</v>
      </c>
      <c r="G12" s="166">
        <v>82010</v>
      </c>
      <c r="H12" s="178">
        <v>37439</v>
      </c>
      <c r="I12" s="179">
        <v>54252</v>
      </c>
      <c r="J12" s="177">
        <v>11130</v>
      </c>
      <c r="K12" s="176">
        <v>2154</v>
      </c>
      <c r="L12" s="166">
        <v>104975</v>
      </c>
      <c r="M12" s="180">
        <v>82811</v>
      </c>
      <c r="N12" s="166">
        <v>104174</v>
      </c>
      <c r="Q12" s="6"/>
      <c r="R12" s="6"/>
      <c r="S12" s="6"/>
    </row>
    <row r="13" spans="1:21" ht="15.75" customHeight="1">
      <c r="A13" s="171" t="s">
        <v>22</v>
      </c>
      <c r="B13" s="63" t="s">
        <v>1</v>
      </c>
      <c r="C13" s="394">
        <v>8813</v>
      </c>
      <c r="D13" s="173">
        <v>4863</v>
      </c>
      <c r="E13" s="396">
        <v>2616</v>
      </c>
      <c r="F13" s="397">
        <v>335</v>
      </c>
      <c r="G13" s="398">
        <v>16627</v>
      </c>
      <c r="H13" s="399">
        <v>12638</v>
      </c>
      <c r="I13" s="400">
        <v>5822</v>
      </c>
      <c r="J13" s="396">
        <v>4612</v>
      </c>
      <c r="K13" s="397">
        <v>467</v>
      </c>
      <c r="L13" s="398">
        <v>23539</v>
      </c>
      <c r="M13" s="401">
        <v>28679</v>
      </c>
      <c r="N13" s="398">
        <v>11487</v>
      </c>
    </row>
    <row r="14" spans="1:21" ht="15.75" customHeight="1">
      <c r="A14" s="174" t="s">
        <v>29</v>
      </c>
      <c r="B14" s="68" t="s">
        <v>1</v>
      </c>
      <c r="C14" s="175">
        <v>29366</v>
      </c>
      <c r="D14" s="395">
        <v>47663</v>
      </c>
      <c r="E14" s="177">
        <v>5941</v>
      </c>
      <c r="F14" s="176">
        <v>1553</v>
      </c>
      <c r="G14" s="166">
        <v>84523</v>
      </c>
      <c r="H14" s="178">
        <v>38750</v>
      </c>
      <c r="I14" s="179">
        <v>55740</v>
      </c>
      <c r="J14" s="177">
        <v>10763</v>
      </c>
      <c r="K14" s="176">
        <v>2376</v>
      </c>
      <c r="L14" s="166">
        <v>107629</v>
      </c>
      <c r="M14" s="180">
        <v>84820</v>
      </c>
      <c r="N14" s="166">
        <v>107332</v>
      </c>
      <c r="Q14" s="2"/>
      <c r="R14" s="2"/>
      <c r="S14" s="2"/>
      <c r="T14" s="2"/>
      <c r="U14" s="2"/>
    </row>
    <row r="15" spans="1:21" ht="15.75" customHeight="1">
      <c r="A15" s="171" t="s">
        <v>22</v>
      </c>
      <c r="B15" s="63" t="s">
        <v>2</v>
      </c>
      <c r="C15" s="394">
        <v>9450</v>
      </c>
      <c r="D15" s="173">
        <v>5049</v>
      </c>
      <c r="E15" s="396">
        <v>2726</v>
      </c>
      <c r="F15" s="397">
        <v>416</v>
      </c>
      <c r="G15" s="398">
        <v>17641</v>
      </c>
      <c r="H15" s="399">
        <v>12924</v>
      </c>
      <c r="I15" s="400">
        <v>6010</v>
      </c>
      <c r="J15" s="396">
        <v>4770</v>
      </c>
      <c r="K15" s="397">
        <v>553</v>
      </c>
      <c r="L15" s="398">
        <v>24257</v>
      </c>
      <c r="M15" s="401">
        <v>29870</v>
      </c>
      <c r="N15" s="398">
        <v>12028</v>
      </c>
    </row>
    <row r="16" spans="1:21" ht="15.75" customHeight="1">
      <c r="A16" s="174" t="s">
        <v>29</v>
      </c>
      <c r="B16" s="68" t="s">
        <v>2</v>
      </c>
      <c r="C16" s="175">
        <v>31113</v>
      </c>
      <c r="D16" s="395">
        <v>50383</v>
      </c>
      <c r="E16" s="177">
        <v>6033</v>
      </c>
      <c r="F16" s="176">
        <v>1819</v>
      </c>
      <c r="G16" s="166">
        <v>89348</v>
      </c>
      <c r="H16" s="178">
        <v>40470</v>
      </c>
      <c r="I16" s="179">
        <v>59035</v>
      </c>
      <c r="J16" s="177">
        <v>10653</v>
      </c>
      <c r="K16" s="176">
        <v>2655</v>
      </c>
      <c r="L16" s="166">
        <v>112813</v>
      </c>
      <c r="M16" s="180">
        <v>88269</v>
      </c>
      <c r="N16" s="166">
        <v>113892</v>
      </c>
    </row>
    <row r="17" spans="1:14" ht="15.75" customHeight="1">
      <c r="A17" s="171" t="s">
        <v>22</v>
      </c>
      <c r="B17" s="63" t="s">
        <v>41</v>
      </c>
      <c r="C17" s="394">
        <v>9013</v>
      </c>
      <c r="D17" s="173">
        <v>6105</v>
      </c>
      <c r="E17" s="396">
        <v>2474</v>
      </c>
      <c r="F17" s="397">
        <v>505</v>
      </c>
      <c r="G17" s="398">
        <v>18097</v>
      </c>
      <c r="H17" s="399">
        <v>13057</v>
      </c>
      <c r="I17" s="400">
        <v>7681</v>
      </c>
      <c r="J17" s="396">
        <v>4647</v>
      </c>
      <c r="K17" s="397">
        <v>710</v>
      </c>
      <c r="L17" s="398">
        <v>26095</v>
      </c>
      <c r="M17" s="401">
        <v>29191</v>
      </c>
      <c r="N17" s="398">
        <v>15001</v>
      </c>
    </row>
    <row r="18" spans="1:14" ht="15.75" customHeight="1">
      <c r="A18" s="174" t="s">
        <v>29</v>
      </c>
      <c r="B18" s="68" t="s">
        <v>41</v>
      </c>
      <c r="C18" s="175">
        <v>30450</v>
      </c>
      <c r="D18" s="395">
        <v>52997</v>
      </c>
      <c r="E18" s="177">
        <v>5446</v>
      </c>
      <c r="F18" s="176">
        <v>1977</v>
      </c>
      <c r="G18" s="166">
        <v>90870</v>
      </c>
      <c r="H18" s="178">
        <v>40406</v>
      </c>
      <c r="I18" s="179">
        <v>63031</v>
      </c>
      <c r="J18" s="177">
        <v>10252</v>
      </c>
      <c r="K18" s="176">
        <v>2861</v>
      </c>
      <c r="L18" s="166">
        <v>116550</v>
      </c>
      <c r="M18" s="180">
        <v>86554</v>
      </c>
      <c r="N18" s="166">
        <v>120866</v>
      </c>
    </row>
    <row r="19" spans="1:14" ht="15.75" customHeight="1">
      <c r="A19" s="171" t="s">
        <v>22</v>
      </c>
      <c r="B19" s="63" t="s">
        <v>48</v>
      </c>
      <c r="C19" s="394">
        <v>9322</v>
      </c>
      <c r="D19" s="173">
        <v>6078</v>
      </c>
      <c r="E19" s="396">
        <v>2650</v>
      </c>
      <c r="F19" s="397">
        <v>560</v>
      </c>
      <c r="G19" s="398">
        <v>18610</v>
      </c>
      <c r="H19" s="399">
        <v>13471</v>
      </c>
      <c r="I19" s="400">
        <v>7994</v>
      </c>
      <c r="J19" s="396">
        <v>4928</v>
      </c>
      <c r="K19" s="397">
        <v>786</v>
      </c>
      <c r="L19" s="398">
        <v>27179</v>
      </c>
      <c r="M19" s="401">
        <v>30371</v>
      </c>
      <c r="N19" s="398">
        <v>15418</v>
      </c>
    </row>
    <row r="20" spans="1:14" ht="15.75" customHeight="1">
      <c r="A20" s="174" t="s">
        <v>29</v>
      </c>
      <c r="B20" s="68" t="s">
        <v>48</v>
      </c>
      <c r="C20" s="175">
        <v>30947</v>
      </c>
      <c r="D20" s="395">
        <v>54556</v>
      </c>
      <c r="E20" s="177">
        <v>5747</v>
      </c>
      <c r="F20" s="176">
        <v>2155</v>
      </c>
      <c r="G20" s="166">
        <v>93405</v>
      </c>
      <c r="H20" s="178">
        <v>41367</v>
      </c>
      <c r="I20" s="179">
        <v>65888</v>
      </c>
      <c r="J20" s="177">
        <v>11025</v>
      </c>
      <c r="K20" s="176">
        <v>3033</v>
      </c>
      <c r="L20" s="166">
        <v>121313</v>
      </c>
      <c r="M20" s="180">
        <v>89086</v>
      </c>
      <c r="N20" s="166">
        <v>125632</v>
      </c>
    </row>
    <row r="21" spans="1:14" ht="15.75" customHeight="1">
      <c r="A21" s="171" t="s">
        <v>22</v>
      </c>
      <c r="B21" s="63" t="s">
        <v>49</v>
      </c>
      <c r="C21" s="394">
        <v>9576</v>
      </c>
      <c r="D21" s="173">
        <v>6271</v>
      </c>
      <c r="E21" s="396">
        <v>2867</v>
      </c>
      <c r="F21" s="397">
        <v>675</v>
      </c>
      <c r="G21" s="398">
        <v>19389</v>
      </c>
      <c r="H21" s="399">
        <v>13743</v>
      </c>
      <c r="I21" s="400">
        <v>8274</v>
      </c>
      <c r="J21" s="396">
        <v>5581</v>
      </c>
      <c r="K21" s="397">
        <v>870</v>
      </c>
      <c r="L21" s="398">
        <v>28468</v>
      </c>
      <c r="M21" s="401">
        <v>31767</v>
      </c>
      <c r="N21" s="398">
        <v>16090</v>
      </c>
    </row>
    <row r="22" spans="1:14" ht="15.75" customHeight="1">
      <c r="A22" s="174" t="s">
        <v>29</v>
      </c>
      <c r="B22" s="68" t="s">
        <v>49</v>
      </c>
      <c r="C22" s="175">
        <v>31725</v>
      </c>
      <c r="D22" s="395">
        <v>55964</v>
      </c>
      <c r="E22" s="177">
        <v>6024</v>
      </c>
      <c r="F22" s="176">
        <v>2388</v>
      </c>
      <c r="G22" s="166">
        <v>96101</v>
      </c>
      <c r="H22" s="178">
        <v>41851</v>
      </c>
      <c r="I22" s="179">
        <v>67290</v>
      </c>
      <c r="J22" s="177">
        <v>12133</v>
      </c>
      <c r="K22" s="176">
        <v>3498</v>
      </c>
      <c r="L22" s="166">
        <v>124772</v>
      </c>
      <c r="M22" s="180">
        <v>91733</v>
      </c>
      <c r="N22" s="166">
        <v>129140</v>
      </c>
    </row>
    <row r="23" spans="1:14" ht="15.75" customHeight="1">
      <c r="A23" s="171" t="s">
        <v>22</v>
      </c>
      <c r="B23" s="63" t="s">
        <v>72</v>
      </c>
      <c r="C23" s="394">
        <v>9973</v>
      </c>
      <c r="D23" s="173">
        <v>6696</v>
      </c>
      <c r="E23" s="396">
        <v>3126</v>
      </c>
      <c r="F23" s="397">
        <v>488</v>
      </c>
      <c r="G23" s="398">
        <v>20283</v>
      </c>
      <c r="H23" s="399">
        <v>13988</v>
      </c>
      <c r="I23" s="400">
        <v>9325</v>
      </c>
      <c r="J23" s="396">
        <v>5942</v>
      </c>
      <c r="K23" s="397">
        <v>692</v>
      </c>
      <c r="L23" s="398">
        <v>29947</v>
      </c>
      <c r="M23" s="401">
        <v>33029</v>
      </c>
      <c r="N23" s="398">
        <v>17201</v>
      </c>
    </row>
    <row r="24" spans="1:14" ht="15.75" customHeight="1">
      <c r="A24" s="174" t="s">
        <v>29</v>
      </c>
      <c r="B24" s="68" t="s">
        <v>72</v>
      </c>
      <c r="C24" s="175">
        <v>32195</v>
      </c>
      <c r="D24" s="395">
        <v>44598</v>
      </c>
      <c r="E24" s="177">
        <v>6401</v>
      </c>
      <c r="F24" s="176">
        <v>1964</v>
      </c>
      <c r="G24" s="166">
        <v>85158</v>
      </c>
      <c r="H24" s="178">
        <v>42782</v>
      </c>
      <c r="I24" s="179">
        <v>61045</v>
      </c>
      <c r="J24" s="177">
        <v>12882</v>
      </c>
      <c r="K24" s="176">
        <v>3163</v>
      </c>
      <c r="L24" s="166">
        <v>119872</v>
      </c>
      <c r="M24" s="180">
        <v>94260</v>
      </c>
      <c r="N24" s="166">
        <v>110770</v>
      </c>
    </row>
    <row r="25" spans="1:14" ht="15.75" customHeight="1">
      <c r="A25" s="171" t="s">
        <v>22</v>
      </c>
      <c r="B25" s="63" t="s">
        <v>73</v>
      </c>
      <c r="C25" s="394">
        <v>9962</v>
      </c>
      <c r="D25" s="173">
        <v>7009</v>
      </c>
      <c r="E25" s="396">
        <v>3102</v>
      </c>
      <c r="F25" s="397">
        <v>504</v>
      </c>
      <c r="G25" s="398">
        <v>20577</v>
      </c>
      <c r="H25" s="399">
        <v>14145</v>
      </c>
      <c r="I25" s="400">
        <v>9562</v>
      </c>
      <c r="J25" s="396">
        <v>6175</v>
      </c>
      <c r="K25" s="397">
        <v>790</v>
      </c>
      <c r="L25" s="398">
        <v>30672</v>
      </c>
      <c r="M25" s="401">
        <v>33384</v>
      </c>
      <c r="N25" s="398">
        <v>17865</v>
      </c>
    </row>
    <row r="26" spans="1:14" ht="15.75" customHeight="1">
      <c r="A26" s="174" t="s">
        <v>29</v>
      </c>
      <c r="B26" s="68" t="s">
        <v>73</v>
      </c>
      <c r="C26" s="175">
        <v>32562</v>
      </c>
      <c r="D26" s="395">
        <v>45708</v>
      </c>
      <c r="E26" s="177">
        <v>6450</v>
      </c>
      <c r="F26" s="176">
        <v>2236</v>
      </c>
      <c r="G26" s="166">
        <v>86956</v>
      </c>
      <c r="H26" s="178">
        <v>43391</v>
      </c>
      <c r="I26" s="179">
        <v>61986</v>
      </c>
      <c r="J26" s="177">
        <v>13027</v>
      </c>
      <c r="K26" s="176">
        <v>3758</v>
      </c>
      <c r="L26" s="166">
        <v>122162</v>
      </c>
      <c r="M26" s="180">
        <v>95430</v>
      </c>
      <c r="N26" s="166">
        <v>113688</v>
      </c>
    </row>
    <row r="27" spans="1:14" ht="15.75" customHeight="1">
      <c r="A27" s="171" t="s">
        <v>22</v>
      </c>
      <c r="B27" s="63" t="s">
        <v>79</v>
      </c>
      <c r="C27" s="394">
        <v>10010</v>
      </c>
      <c r="D27" s="173">
        <v>7135</v>
      </c>
      <c r="E27" s="396">
        <v>3176</v>
      </c>
      <c r="F27" s="397">
        <v>550</v>
      </c>
      <c r="G27" s="398">
        <v>20871</v>
      </c>
      <c r="H27" s="399">
        <v>13798</v>
      </c>
      <c r="I27" s="400">
        <v>9415</v>
      </c>
      <c r="J27" s="396">
        <v>5545</v>
      </c>
      <c r="K27" s="397">
        <v>831</v>
      </c>
      <c r="L27" s="398">
        <v>29589</v>
      </c>
      <c r="M27" s="401">
        <v>32529</v>
      </c>
      <c r="N27" s="398">
        <v>17931</v>
      </c>
    </row>
    <row r="28" spans="1:14" ht="15.75" customHeight="1">
      <c r="A28" s="174" t="s">
        <v>29</v>
      </c>
      <c r="B28" s="68" t="s">
        <v>79</v>
      </c>
      <c r="C28" s="175">
        <v>33412</v>
      </c>
      <c r="D28" s="395">
        <v>47064</v>
      </c>
      <c r="E28" s="177">
        <v>6528</v>
      </c>
      <c r="F28" s="176">
        <v>2465</v>
      </c>
      <c r="G28" s="166">
        <v>89469</v>
      </c>
      <c r="H28" s="178">
        <v>43711</v>
      </c>
      <c r="I28" s="179">
        <v>62429</v>
      </c>
      <c r="J28" s="177">
        <v>12574</v>
      </c>
      <c r="K28" s="176">
        <v>4088</v>
      </c>
      <c r="L28" s="166">
        <v>122802</v>
      </c>
      <c r="M28" s="180">
        <v>96225</v>
      </c>
      <c r="N28" s="166">
        <v>116046</v>
      </c>
    </row>
    <row r="29" spans="1:14" ht="15.75" customHeight="1">
      <c r="A29" s="171" t="s">
        <v>22</v>
      </c>
      <c r="B29" s="63" t="s">
        <v>99</v>
      </c>
      <c r="C29" s="394">
        <v>9991</v>
      </c>
      <c r="D29" s="173">
        <v>7147</v>
      </c>
      <c r="E29" s="396">
        <v>3140</v>
      </c>
      <c r="F29" s="397">
        <v>622</v>
      </c>
      <c r="G29" s="398">
        <v>20900</v>
      </c>
      <c r="H29" s="399">
        <v>13426</v>
      </c>
      <c r="I29" s="400">
        <v>9406</v>
      </c>
      <c r="J29" s="396">
        <v>5680</v>
      </c>
      <c r="K29" s="397">
        <v>865</v>
      </c>
      <c r="L29" s="398">
        <v>29377</v>
      </c>
      <c r="M29" s="401">
        <v>32237</v>
      </c>
      <c r="N29" s="398">
        <v>18040</v>
      </c>
    </row>
    <row r="30" spans="1:14" ht="15.75" customHeight="1">
      <c r="A30" s="174" t="s">
        <v>29</v>
      </c>
      <c r="B30" s="68" t="s">
        <v>99</v>
      </c>
      <c r="C30" s="175">
        <v>33932</v>
      </c>
      <c r="D30" s="395">
        <v>48183</v>
      </c>
      <c r="E30" s="177">
        <v>6625</v>
      </c>
      <c r="F30" s="176">
        <v>2753</v>
      </c>
      <c r="G30" s="166">
        <v>91493</v>
      </c>
      <c r="H30" s="178">
        <v>43630</v>
      </c>
      <c r="I30" s="179">
        <v>63082</v>
      </c>
      <c r="J30" s="177">
        <v>12569</v>
      </c>
      <c r="K30" s="176">
        <v>4437</v>
      </c>
      <c r="L30" s="166">
        <v>123718</v>
      </c>
      <c r="M30" s="180">
        <v>96756</v>
      </c>
      <c r="N30" s="166">
        <v>118455</v>
      </c>
    </row>
    <row r="31" spans="1:14" ht="15.75" customHeight="1">
      <c r="A31" s="171" t="s">
        <v>22</v>
      </c>
      <c r="B31" s="63" t="s">
        <v>153</v>
      </c>
      <c r="C31" s="394">
        <v>10500</v>
      </c>
      <c r="D31" s="173">
        <v>7227</v>
      </c>
      <c r="E31" s="396">
        <v>3125</v>
      </c>
      <c r="F31" s="397">
        <v>704</v>
      </c>
      <c r="G31" s="398">
        <v>21556</v>
      </c>
      <c r="H31" s="399">
        <v>13587</v>
      </c>
      <c r="I31" s="400">
        <v>9494</v>
      </c>
      <c r="J31" s="396">
        <v>5439</v>
      </c>
      <c r="K31" s="397">
        <v>923</v>
      </c>
      <c r="L31" s="398">
        <v>29443</v>
      </c>
      <c r="M31" s="401">
        <v>32651</v>
      </c>
      <c r="N31" s="398">
        <v>18348</v>
      </c>
    </row>
    <row r="32" spans="1:14" ht="15.75" customHeight="1">
      <c r="A32" s="174" t="s">
        <v>29</v>
      </c>
      <c r="B32" s="68" t="s">
        <v>153</v>
      </c>
      <c r="C32" s="175">
        <v>35305</v>
      </c>
      <c r="D32" s="395">
        <v>45370</v>
      </c>
      <c r="E32" s="177">
        <v>6605</v>
      </c>
      <c r="F32" s="176">
        <v>2932</v>
      </c>
      <c r="G32" s="166">
        <v>90212</v>
      </c>
      <c r="H32" s="178">
        <v>44733</v>
      </c>
      <c r="I32" s="179">
        <v>60357</v>
      </c>
      <c r="J32" s="177">
        <v>12325</v>
      </c>
      <c r="K32" s="176">
        <v>4549</v>
      </c>
      <c r="L32" s="166">
        <v>121964</v>
      </c>
      <c r="M32" s="180">
        <v>98968</v>
      </c>
      <c r="N32" s="166">
        <v>113208</v>
      </c>
    </row>
    <row r="33" spans="1:14" ht="15.75" customHeight="1">
      <c r="A33" s="171" t="s">
        <v>22</v>
      </c>
      <c r="B33" s="63" t="s">
        <v>160</v>
      </c>
      <c r="C33" s="394">
        <v>10577</v>
      </c>
      <c r="D33" s="173">
        <v>7001</v>
      </c>
      <c r="E33" s="396">
        <v>3164</v>
      </c>
      <c r="F33" s="397">
        <v>672</v>
      </c>
      <c r="G33" s="398">
        <v>21414</v>
      </c>
      <c r="H33" s="399">
        <v>14030</v>
      </c>
      <c r="I33" s="400">
        <v>9363</v>
      </c>
      <c r="J33" s="396">
        <v>5459</v>
      </c>
      <c r="K33" s="397">
        <v>960</v>
      </c>
      <c r="L33" s="398">
        <v>29812</v>
      </c>
      <c r="M33" s="401">
        <v>33230</v>
      </c>
      <c r="N33" s="398">
        <v>17996</v>
      </c>
    </row>
    <row r="34" spans="1:14" ht="15.75" customHeight="1">
      <c r="A34" s="174" t="s">
        <v>29</v>
      </c>
      <c r="B34" s="68" t="s">
        <v>160</v>
      </c>
      <c r="C34" s="175">
        <v>35274</v>
      </c>
      <c r="D34" s="395">
        <v>49460</v>
      </c>
      <c r="E34" s="177">
        <v>6604</v>
      </c>
      <c r="F34" s="176">
        <v>3168</v>
      </c>
      <c r="G34" s="166">
        <v>94506</v>
      </c>
      <c r="H34" s="178">
        <v>44976</v>
      </c>
      <c r="I34" s="179">
        <v>67604</v>
      </c>
      <c r="J34" s="177">
        <v>12265</v>
      </c>
      <c r="K34" s="176">
        <v>5077</v>
      </c>
      <c r="L34" s="166">
        <v>129922</v>
      </c>
      <c r="M34" s="180">
        <v>99119</v>
      </c>
      <c r="N34" s="166">
        <v>125309</v>
      </c>
    </row>
    <row r="35" spans="1:14" ht="15.75" customHeight="1">
      <c r="A35" s="171" t="s">
        <v>22</v>
      </c>
      <c r="B35" s="63" t="s">
        <v>163</v>
      </c>
      <c r="C35" s="394">
        <v>10719</v>
      </c>
      <c r="D35" s="173">
        <v>7641</v>
      </c>
      <c r="E35" s="396">
        <v>3244</v>
      </c>
      <c r="F35" s="397">
        <v>823</v>
      </c>
      <c r="G35" s="398">
        <f>SUM(C35:F35)</f>
        <v>22427</v>
      </c>
      <c r="H35" s="399">
        <v>14042</v>
      </c>
      <c r="I35" s="400">
        <v>10043</v>
      </c>
      <c r="J35" s="396">
        <v>5575</v>
      </c>
      <c r="K35" s="397">
        <v>1018</v>
      </c>
      <c r="L35" s="398">
        <f>SUM(H35:K35)</f>
        <v>30678</v>
      </c>
      <c r="M35" s="401">
        <v>33580</v>
      </c>
      <c r="N35" s="398">
        <f>D35+F35+I35+K35</f>
        <v>19525</v>
      </c>
    </row>
    <row r="36" spans="1:14" ht="15.75" customHeight="1">
      <c r="A36" s="174" t="s">
        <v>29</v>
      </c>
      <c r="B36" s="68" t="s">
        <v>163</v>
      </c>
      <c r="C36" s="175">
        <v>35335</v>
      </c>
      <c r="D36" s="395">
        <v>56627</v>
      </c>
      <c r="E36" s="177">
        <v>6876</v>
      </c>
      <c r="F36" s="176">
        <v>3877</v>
      </c>
      <c r="G36" s="166">
        <f>SUM(C36:F36)</f>
        <v>102715</v>
      </c>
      <c r="H36" s="178">
        <v>45374</v>
      </c>
      <c r="I36" s="179">
        <v>75894</v>
      </c>
      <c r="J36" s="177">
        <v>12445</v>
      </c>
      <c r="K36" s="176">
        <v>5827</v>
      </c>
      <c r="L36" s="166">
        <f>SUM(H36:K36)</f>
        <v>139540</v>
      </c>
      <c r="M36" s="180">
        <v>100030</v>
      </c>
      <c r="N36" s="166">
        <f>D36+F36+I36+K36</f>
        <v>142225</v>
      </c>
    </row>
    <row r="37" spans="1:14" ht="15.75" customHeight="1">
      <c r="A37" s="171" t="s">
        <v>22</v>
      </c>
      <c r="B37" s="63" t="s">
        <v>165</v>
      </c>
      <c r="C37" s="394">
        <v>11321</v>
      </c>
      <c r="D37" s="173">
        <v>7958</v>
      </c>
      <c r="E37" s="396">
        <v>3372</v>
      </c>
      <c r="F37" s="397">
        <v>872</v>
      </c>
      <c r="G37" s="398">
        <v>23523</v>
      </c>
      <c r="H37" s="399">
        <v>14131</v>
      </c>
      <c r="I37" s="400">
        <v>10504</v>
      </c>
      <c r="J37" s="396">
        <v>5638</v>
      </c>
      <c r="K37" s="397">
        <v>1068</v>
      </c>
      <c r="L37" s="398">
        <v>31341</v>
      </c>
      <c r="M37" s="401">
        <v>34462</v>
      </c>
      <c r="N37" s="398">
        <v>20402</v>
      </c>
    </row>
    <row r="38" spans="1:14" ht="15.75" customHeight="1">
      <c r="A38" s="316" t="s">
        <v>29</v>
      </c>
      <c r="B38" s="76" t="s">
        <v>165</v>
      </c>
      <c r="C38" s="175">
        <v>36641</v>
      </c>
      <c r="D38" s="395">
        <v>59057</v>
      </c>
      <c r="E38" s="177">
        <v>7186</v>
      </c>
      <c r="F38" s="176">
        <v>4132</v>
      </c>
      <c r="G38" s="166">
        <v>107016</v>
      </c>
      <c r="H38" s="178">
        <v>45981</v>
      </c>
      <c r="I38" s="179">
        <v>78949</v>
      </c>
      <c r="J38" s="177">
        <v>12967</v>
      </c>
      <c r="K38" s="176">
        <v>6273</v>
      </c>
      <c r="L38" s="166">
        <v>144170</v>
      </c>
      <c r="M38" s="180">
        <v>102775</v>
      </c>
      <c r="N38" s="166">
        <v>148411</v>
      </c>
    </row>
    <row r="39" spans="1:14" ht="15.75" customHeight="1">
      <c r="A39" s="171" t="s">
        <v>22</v>
      </c>
      <c r="B39" s="63" t="s">
        <v>312</v>
      </c>
      <c r="C39" s="394">
        <v>12003</v>
      </c>
      <c r="D39" s="173">
        <v>7865</v>
      </c>
      <c r="E39" s="396">
        <v>3627</v>
      </c>
      <c r="F39" s="397">
        <v>881</v>
      </c>
      <c r="G39" s="398">
        <v>24376</v>
      </c>
      <c r="H39" s="399">
        <v>14794</v>
      </c>
      <c r="I39" s="400">
        <v>10361</v>
      </c>
      <c r="J39" s="396">
        <v>6030</v>
      </c>
      <c r="K39" s="397">
        <v>1109</v>
      </c>
      <c r="L39" s="398">
        <v>32294</v>
      </c>
      <c r="M39" s="401">
        <v>36454</v>
      </c>
      <c r="N39" s="398">
        <v>20216</v>
      </c>
    </row>
    <row r="40" spans="1:14" ht="15.75" customHeight="1">
      <c r="A40" s="316" t="s">
        <v>29</v>
      </c>
      <c r="B40" s="76" t="s">
        <v>312</v>
      </c>
      <c r="C40" s="175">
        <v>37745</v>
      </c>
      <c r="D40" s="395">
        <v>57293</v>
      </c>
      <c r="E40" s="177">
        <v>7566</v>
      </c>
      <c r="F40" s="176">
        <v>4300</v>
      </c>
      <c r="G40" s="166">
        <v>106904</v>
      </c>
      <c r="H40" s="178">
        <v>47060</v>
      </c>
      <c r="I40" s="179">
        <v>73132</v>
      </c>
      <c r="J40" s="177">
        <v>13485</v>
      </c>
      <c r="K40" s="176">
        <v>6198</v>
      </c>
      <c r="L40" s="166">
        <v>139875</v>
      </c>
      <c r="M40" s="180">
        <v>105856</v>
      </c>
      <c r="N40" s="166">
        <v>140923</v>
      </c>
    </row>
    <row r="41" spans="1:14" ht="15.75" customHeight="1">
      <c r="A41" s="171" t="s">
        <v>22</v>
      </c>
      <c r="B41" s="63" t="s">
        <v>416</v>
      </c>
      <c r="C41" s="394">
        <v>11977</v>
      </c>
      <c r="D41" s="173">
        <v>7944</v>
      </c>
      <c r="E41" s="396" t="s">
        <v>427</v>
      </c>
      <c r="F41" s="397">
        <v>930</v>
      </c>
      <c r="G41" s="398" t="s">
        <v>428</v>
      </c>
      <c r="H41" s="399">
        <v>15444</v>
      </c>
      <c r="I41" s="400">
        <v>10669</v>
      </c>
      <c r="J41" s="396" t="s">
        <v>429</v>
      </c>
      <c r="K41" s="397">
        <v>1151</v>
      </c>
      <c r="L41" s="398" t="s">
        <v>430</v>
      </c>
      <c r="M41" s="401" t="s">
        <v>431</v>
      </c>
      <c r="N41" s="398">
        <v>20694</v>
      </c>
    </row>
    <row r="42" spans="1:14" ht="15.75" customHeight="1">
      <c r="A42" s="316" t="s">
        <v>29</v>
      </c>
      <c r="B42" s="76" t="s">
        <v>436</v>
      </c>
      <c r="C42" s="175">
        <v>37099</v>
      </c>
      <c r="D42" s="395">
        <v>58664</v>
      </c>
      <c r="E42" s="177">
        <v>7382</v>
      </c>
      <c r="F42" s="176">
        <v>5064</v>
      </c>
      <c r="G42" s="166">
        <v>108209</v>
      </c>
      <c r="H42" s="178">
        <v>45975</v>
      </c>
      <c r="I42" s="179">
        <v>79146</v>
      </c>
      <c r="J42" s="177">
        <v>13249</v>
      </c>
      <c r="K42" s="176">
        <v>6910</v>
      </c>
      <c r="L42" s="166">
        <v>145280</v>
      </c>
      <c r="M42" s="180">
        <v>103705</v>
      </c>
      <c r="N42" s="166">
        <v>149784</v>
      </c>
    </row>
    <row r="43" spans="1:14" ht="15.75" customHeight="1">
      <c r="A43" s="171" t="s">
        <v>22</v>
      </c>
      <c r="B43" s="63" t="s">
        <v>421</v>
      </c>
      <c r="C43" s="394">
        <v>12121</v>
      </c>
      <c r="D43" s="173">
        <v>8252</v>
      </c>
      <c r="E43" s="396">
        <v>3336</v>
      </c>
      <c r="F43" s="397">
        <v>1039</v>
      </c>
      <c r="G43" s="398">
        <v>24748</v>
      </c>
      <c r="H43" s="399">
        <v>15751</v>
      </c>
      <c r="I43" s="400">
        <v>11042</v>
      </c>
      <c r="J43" s="396">
        <v>5747</v>
      </c>
      <c r="K43" s="397">
        <v>1205</v>
      </c>
      <c r="L43" s="398">
        <v>33745</v>
      </c>
      <c r="M43" s="401" t="s">
        <v>432</v>
      </c>
      <c r="N43" s="398">
        <v>21538</v>
      </c>
    </row>
    <row r="44" spans="1:14" ht="15.75" customHeight="1">
      <c r="A44" s="316" t="s">
        <v>29</v>
      </c>
      <c r="B44" s="76" t="s">
        <v>421</v>
      </c>
      <c r="C44" s="175">
        <v>36125</v>
      </c>
      <c r="D44" s="395">
        <v>60183</v>
      </c>
      <c r="E44" s="177">
        <v>6702</v>
      </c>
      <c r="F44" s="176">
        <v>5673</v>
      </c>
      <c r="G44" s="166">
        <v>108683</v>
      </c>
      <c r="H44" s="178">
        <v>45024</v>
      </c>
      <c r="I44" s="179">
        <v>82100</v>
      </c>
      <c r="J44" s="177">
        <v>11871</v>
      </c>
      <c r="K44" s="176">
        <v>7472</v>
      </c>
      <c r="L44" s="166">
        <v>146467</v>
      </c>
      <c r="M44" s="180" t="s">
        <v>433</v>
      </c>
      <c r="N44" s="166">
        <v>155428</v>
      </c>
    </row>
    <row r="45" spans="1:14" ht="16.350000000000001" customHeight="1">
      <c r="A45" s="435" t="s">
        <v>245</v>
      </c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7"/>
    </row>
    <row r="46" spans="1:14" ht="16.350000000000001" customHeight="1">
      <c r="A46" s="432" t="s">
        <v>219</v>
      </c>
      <c r="B46" s="433"/>
      <c r="C46" s="433"/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434"/>
    </row>
    <row r="47" spans="1:14" ht="16.350000000000001" customHeight="1">
      <c r="A47" s="418" t="s">
        <v>392</v>
      </c>
      <c r="B47" s="419"/>
      <c r="C47" s="419"/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20"/>
    </row>
    <row r="48" spans="1:14" ht="15" customHeight="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</row>
    <row r="49" spans="1:14" s="19" customFormat="1" ht="15" customHeight="1">
      <c r="A49" s="84" t="s">
        <v>154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</row>
    <row r="50" spans="1:14" s="19" customFormat="1" ht="15" customHeight="1">
      <c r="A50" s="84" t="s">
        <v>426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  <row r="51" spans="1:14" s="19" customFormat="1" ht="15" customHeight="1">
      <c r="A51" s="84" t="s">
        <v>425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2" spans="1:14" s="19" customFormat="1" ht="15" customHeight="1">
      <c r="A52" s="84" t="s">
        <v>434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</row>
    <row r="53" spans="1:14" s="19" customFormat="1" ht="15" customHeight="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</row>
    <row r="54" spans="1:14" s="19" customFormat="1" ht="15" customHeight="1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</row>
    <row r="55" spans="1:14" s="19" customFormat="1" ht="15" customHeight="1">
      <c r="A55" s="111" t="s">
        <v>47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</row>
    <row r="56" spans="1:14" s="19" customFormat="1" ht="15" customHeigh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</row>
  </sheetData>
  <sheetProtection selectLockedCells="1" selectUnlockedCells="1"/>
  <mergeCells count="19">
    <mergeCell ref="A2:N2"/>
    <mergeCell ref="A1:N1"/>
    <mergeCell ref="A46:N46"/>
    <mergeCell ref="A45:N45"/>
    <mergeCell ref="A3:N3"/>
    <mergeCell ref="A47:N47"/>
    <mergeCell ref="L5:L6"/>
    <mergeCell ref="M5:M6"/>
    <mergeCell ref="N5:N6"/>
    <mergeCell ref="B4:B6"/>
    <mergeCell ref="A4:A6"/>
    <mergeCell ref="C4:G4"/>
    <mergeCell ref="H4:L4"/>
    <mergeCell ref="M4:N4"/>
    <mergeCell ref="C5:D5"/>
    <mergeCell ref="E5:F5"/>
    <mergeCell ref="G5:G6"/>
    <mergeCell ref="H5:I5"/>
    <mergeCell ref="J5:K5"/>
  </mergeCells>
  <hyperlinks>
    <hyperlink ref="A55" location="index!A1" display="Retour à l'index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rstPageNumber="0" orientation="landscape" r:id="rId1"/>
  <headerFooter scaleWithDoc="0" alignWithMargins="0">
    <oddHeader>&amp;LPopulation scolaire&amp;CENSEIGNEMENT</oddHeader>
    <oddFooter>&amp;C&amp;P/&amp;N&amp;R© IBSA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C534-ED81-41E5-BC2D-B97243DED808}">
  <dimension ref="A1:BF51"/>
  <sheetViews>
    <sheetView showGridLines="0" zoomScale="80" zoomScaleNormal="80" zoomScalePageLayoutView="60" workbookViewId="0">
      <selection sqref="A1:Q1"/>
    </sheetView>
  </sheetViews>
  <sheetFormatPr baseColWidth="10" defaultColWidth="10.7109375" defaultRowHeight="15" customHeight="1"/>
  <cols>
    <col min="1" max="1" width="33.7109375" style="4" customWidth="1"/>
    <col min="2" max="2" width="16" style="4" customWidth="1"/>
    <col min="3" max="17" width="13.7109375" style="4" customWidth="1"/>
    <col min="18" max="18" width="10.7109375" style="42"/>
    <col min="19" max="27" width="10.7109375" style="42" customWidth="1"/>
    <col min="28" max="29" width="10.7109375" style="4" customWidth="1"/>
    <col min="30" max="16384" width="10.7109375" style="4"/>
  </cols>
  <sheetData>
    <row r="1" spans="1:27" s="1" customFormat="1" ht="19.350000000000001" customHeight="1">
      <c r="A1" s="426" t="s">
        <v>384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8"/>
    </row>
    <row r="2" spans="1:27" s="1" customFormat="1" ht="19.350000000000001" customHeight="1">
      <c r="A2" s="429" t="s">
        <v>388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1"/>
    </row>
    <row r="3" spans="1:27" s="1" customFormat="1" ht="19.350000000000001" customHeight="1">
      <c r="A3" s="438" t="s">
        <v>435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40"/>
    </row>
    <row r="4" spans="1:27" s="3" customFormat="1" ht="20.100000000000001" customHeight="1">
      <c r="A4" s="522"/>
      <c r="B4" s="520" t="s">
        <v>70</v>
      </c>
      <c r="C4" s="524" t="s">
        <v>115</v>
      </c>
      <c r="D4" s="525"/>
      <c r="E4" s="526"/>
      <c r="F4" s="524" t="s">
        <v>116</v>
      </c>
      <c r="G4" s="525"/>
      <c r="H4" s="526"/>
      <c r="I4" s="441" t="s">
        <v>383</v>
      </c>
      <c r="J4" s="441"/>
      <c r="K4" s="442"/>
      <c r="L4" s="441" t="s">
        <v>374</v>
      </c>
      <c r="M4" s="441"/>
      <c r="N4" s="442"/>
      <c r="O4" s="441" t="s">
        <v>389</v>
      </c>
      <c r="P4" s="441"/>
      <c r="Q4" s="442"/>
    </row>
    <row r="5" spans="1:27" ht="20.100000000000001" customHeight="1">
      <c r="A5" s="523"/>
      <c r="B5" s="521"/>
      <c r="C5" s="363" t="s">
        <v>30</v>
      </c>
      <c r="D5" s="363" t="s">
        <v>31</v>
      </c>
      <c r="E5" s="363" t="s">
        <v>28</v>
      </c>
      <c r="F5" s="363" t="s">
        <v>30</v>
      </c>
      <c r="G5" s="363" t="s">
        <v>31</v>
      </c>
      <c r="H5" s="363" t="s">
        <v>28</v>
      </c>
      <c r="I5" s="363" t="s">
        <v>30</v>
      </c>
      <c r="J5" s="363" t="s">
        <v>31</v>
      </c>
      <c r="K5" s="363" t="s">
        <v>28</v>
      </c>
      <c r="L5" s="363" t="s">
        <v>30</v>
      </c>
      <c r="M5" s="363" t="s">
        <v>31</v>
      </c>
      <c r="N5" s="363" t="s">
        <v>28</v>
      </c>
      <c r="O5" s="363" t="s">
        <v>30</v>
      </c>
      <c r="P5" s="363" t="s">
        <v>31</v>
      </c>
      <c r="Q5" s="363" t="s">
        <v>28</v>
      </c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customHeight="1">
      <c r="A6" s="364" t="s">
        <v>22</v>
      </c>
      <c r="B6" s="366" t="s">
        <v>73</v>
      </c>
      <c r="C6" s="371">
        <v>9117</v>
      </c>
      <c r="D6" s="372">
        <v>15984</v>
      </c>
      <c r="E6" s="373">
        <v>25101</v>
      </c>
      <c r="F6" s="374">
        <v>3714</v>
      </c>
      <c r="G6" s="375">
        <v>807</v>
      </c>
      <c r="H6" s="373">
        <v>4521</v>
      </c>
      <c r="I6" s="376">
        <v>2306</v>
      </c>
      <c r="J6" s="375">
        <v>6922</v>
      </c>
      <c r="K6" s="373">
        <v>9228</v>
      </c>
      <c r="L6" s="376">
        <v>2448</v>
      </c>
      <c r="M6" s="375">
        <v>3441</v>
      </c>
      <c r="N6" s="373">
        <v>5889</v>
      </c>
      <c r="O6" s="376">
        <v>17605</v>
      </c>
      <c r="P6" s="375">
        <v>27173</v>
      </c>
      <c r="Q6" s="373">
        <v>44778</v>
      </c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3" customFormat="1" ht="15" customHeight="1">
      <c r="A7" s="365" t="s">
        <v>29</v>
      </c>
      <c r="B7" s="367" t="s">
        <v>73</v>
      </c>
      <c r="C7" s="377">
        <v>45329</v>
      </c>
      <c r="D7" s="378">
        <v>78528</v>
      </c>
      <c r="E7" s="379">
        <v>123857</v>
      </c>
      <c r="F7" s="380">
        <v>27655</v>
      </c>
      <c r="G7" s="378">
        <v>6973</v>
      </c>
      <c r="H7" s="379">
        <v>34628</v>
      </c>
      <c r="I7" s="380">
        <v>9257</v>
      </c>
      <c r="J7" s="378">
        <v>32340</v>
      </c>
      <c r="K7" s="379">
        <v>41597</v>
      </c>
      <c r="L7" s="380">
        <v>6737</v>
      </c>
      <c r="M7" s="378">
        <v>9010</v>
      </c>
      <c r="N7" s="379">
        <v>15747</v>
      </c>
      <c r="O7" s="380">
        <v>88999</v>
      </c>
      <c r="P7" s="378">
        <v>126871</v>
      </c>
      <c r="Q7" s="379">
        <v>215870</v>
      </c>
    </row>
    <row r="8" spans="1:27" ht="15" customHeight="1">
      <c r="A8" s="364" t="s">
        <v>22</v>
      </c>
      <c r="B8" s="366" t="s">
        <v>79</v>
      </c>
      <c r="C8" s="371">
        <v>8969</v>
      </c>
      <c r="D8" s="372">
        <v>14794</v>
      </c>
      <c r="E8" s="373">
        <v>23763</v>
      </c>
      <c r="F8" s="374">
        <v>4002</v>
      </c>
      <c r="G8" s="375">
        <v>886</v>
      </c>
      <c r="H8" s="373">
        <v>4888</v>
      </c>
      <c r="I8" s="376">
        <v>2426</v>
      </c>
      <c r="J8" s="375">
        <v>7090</v>
      </c>
      <c r="K8" s="373">
        <v>9516</v>
      </c>
      <c r="L8" s="376">
        <v>2425</v>
      </c>
      <c r="M8" s="375">
        <v>3320</v>
      </c>
      <c r="N8" s="373">
        <v>5745</v>
      </c>
      <c r="O8" s="376">
        <v>17835</v>
      </c>
      <c r="P8" s="375">
        <v>26106</v>
      </c>
      <c r="Q8" s="373">
        <v>43941</v>
      </c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3" customFormat="1" ht="15" customHeight="1">
      <c r="A9" s="365" t="s">
        <v>29</v>
      </c>
      <c r="B9" s="367" t="s">
        <v>79</v>
      </c>
      <c r="C9" s="377">
        <v>45981</v>
      </c>
      <c r="D9" s="378">
        <v>76734</v>
      </c>
      <c r="E9" s="379">
        <v>122715</v>
      </c>
      <c r="F9" s="380">
        <v>28659</v>
      </c>
      <c r="G9" s="378">
        <v>7434</v>
      </c>
      <c r="H9" s="379">
        <v>36093</v>
      </c>
      <c r="I9" s="380">
        <v>9876</v>
      </c>
      <c r="J9" s="378">
        <v>34164</v>
      </c>
      <c r="K9" s="379">
        <v>44040</v>
      </c>
      <c r="L9" s="380">
        <v>6746</v>
      </c>
      <c r="M9" s="378">
        <v>8823</v>
      </c>
      <c r="N9" s="379">
        <v>15569</v>
      </c>
      <c r="O9" s="380">
        <v>91275</v>
      </c>
      <c r="P9" s="378">
        <v>127171</v>
      </c>
      <c r="Q9" s="379">
        <v>218446</v>
      </c>
    </row>
    <row r="10" spans="1:27" ht="15" customHeight="1">
      <c r="A10" s="364" t="s">
        <v>22</v>
      </c>
      <c r="B10" s="366" t="s">
        <v>99</v>
      </c>
      <c r="C10" s="371">
        <v>9229</v>
      </c>
      <c r="D10" s="372">
        <v>14835</v>
      </c>
      <c r="E10" s="373">
        <v>24064</v>
      </c>
      <c r="F10" s="374">
        <v>3973</v>
      </c>
      <c r="G10" s="375">
        <v>873</v>
      </c>
      <c r="H10" s="373">
        <v>4846</v>
      </c>
      <c r="I10" s="376">
        <v>2425</v>
      </c>
      <c r="J10" s="375">
        <v>7140</v>
      </c>
      <c r="K10" s="373">
        <v>9565</v>
      </c>
      <c r="L10" s="376">
        <v>2403</v>
      </c>
      <c r="M10" s="375">
        <v>3227</v>
      </c>
      <c r="N10" s="373">
        <v>5630</v>
      </c>
      <c r="O10" s="376">
        <v>18046</v>
      </c>
      <c r="P10" s="375">
        <v>26101</v>
      </c>
      <c r="Q10" s="373">
        <v>44147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s="3" customFormat="1" ht="15" customHeight="1">
      <c r="A11" s="365" t="s">
        <v>29</v>
      </c>
      <c r="B11" s="367" t="s">
        <v>99</v>
      </c>
      <c r="C11" s="377">
        <v>47489</v>
      </c>
      <c r="D11" s="378">
        <v>76946</v>
      </c>
      <c r="E11" s="379">
        <v>124435</v>
      </c>
      <c r="F11" s="380">
        <v>29318</v>
      </c>
      <c r="G11" s="378">
        <v>7915</v>
      </c>
      <c r="H11" s="379">
        <v>37233</v>
      </c>
      <c r="I11" s="380">
        <v>10250</v>
      </c>
      <c r="J11" s="378">
        <v>34619</v>
      </c>
      <c r="K11" s="379">
        <v>44869</v>
      </c>
      <c r="L11" s="380">
        <v>6794</v>
      </c>
      <c r="M11" s="378">
        <v>8908</v>
      </c>
      <c r="N11" s="379">
        <v>15702</v>
      </c>
      <c r="O11" s="380">
        <v>93883</v>
      </c>
      <c r="P11" s="378">
        <v>128414</v>
      </c>
      <c r="Q11" s="379">
        <v>222297</v>
      </c>
    </row>
    <row r="12" spans="1:27" ht="15" customHeight="1">
      <c r="A12" s="364" t="s">
        <v>22</v>
      </c>
      <c r="B12" s="366" t="s">
        <v>153</v>
      </c>
      <c r="C12" s="371">
        <v>9714</v>
      </c>
      <c r="D12" s="372">
        <v>15075</v>
      </c>
      <c r="E12" s="373">
        <v>24789</v>
      </c>
      <c r="F12" s="374">
        <v>4124</v>
      </c>
      <c r="G12" s="375">
        <v>934</v>
      </c>
      <c r="H12" s="373">
        <v>5058</v>
      </c>
      <c r="I12" s="376">
        <v>2345</v>
      </c>
      <c r="J12" s="375">
        <v>6648</v>
      </c>
      <c r="K12" s="373">
        <v>8993</v>
      </c>
      <c r="L12" s="376">
        <v>2441</v>
      </c>
      <c r="M12" s="375">
        <v>3276</v>
      </c>
      <c r="N12" s="373">
        <v>5717</v>
      </c>
      <c r="O12" s="376">
        <v>18642</v>
      </c>
      <c r="P12" s="375">
        <v>25945</v>
      </c>
      <c r="Q12" s="373">
        <v>44587</v>
      </c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" customFormat="1" ht="15" customHeight="1">
      <c r="A13" s="365" t="s">
        <v>29</v>
      </c>
      <c r="B13" s="367" t="s">
        <v>153</v>
      </c>
      <c r="C13" s="377">
        <v>48982</v>
      </c>
      <c r="D13" s="378">
        <v>77963</v>
      </c>
      <c r="E13" s="379">
        <v>126945</v>
      </c>
      <c r="F13" s="380">
        <v>30213</v>
      </c>
      <c r="G13" s="378">
        <v>8436</v>
      </c>
      <c r="H13" s="379">
        <v>38649</v>
      </c>
      <c r="I13" s="380">
        <v>10214</v>
      </c>
      <c r="J13" s="378">
        <v>34060</v>
      </c>
      <c r="K13" s="379">
        <v>44274</v>
      </c>
      <c r="L13" s="380">
        <v>6953</v>
      </c>
      <c r="M13" s="378">
        <v>9007</v>
      </c>
      <c r="N13" s="379">
        <v>15960</v>
      </c>
      <c r="O13" s="380">
        <v>96403</v>
      </c>
      <c r="P13" s="378">
        <v>129481</v>
      </c>
      <c r="Q13" s="379">
        <v>225884</v>
      </c>
    </row>
    <row r="14" spans="1:27" ht="15" customHeight="1">
      <c r="A14" s="364" t="s">
        <v>22</v>
      </c>
      <c r="B14" s="366" t="s">
        <v>160</v>
      </c>
      <c r="C14" s="371">
        <v>9616</v>
      </c>
      <c r="D14" s="372">
        <v>15408</v>
      </c>
      <c r="E14" s="373">
        <v>25024</v>
      </c>
      <c r="F14" s="374">
        <v>4186</v>
      </c>
      <c r="G14" s="375">
        <v>994</v>
      </c>
      <c r="H14" s="373">
        <v>5180</v>
      </c>
      <c r="I14" s="376">
        <v>2345</v>
      </c>
      <c r="J14" s="375">
        <v>6653</v>
      </c>
      <c r="K14" s="373">
        <v>8998</v>
      </c>
      <c r="L14" s="376">
        <v>2473</v>
      </c>
      <c r="M14" s="375">
        <v>3411</v>
      </c>
      <c r="N14" s="373">
        <v>5884</v>
      </c>
      <c r="O14" s="376">
        <v>18633</v>
      </c>
      <c r="P14" s="375">
        <v>26479</v>
      </c>
      <c r="Q14" s="373">
        <v>45112</v>
      </c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" customFormat="1" ht="15" customHeight="1">
      <c r="A15" s="365" t="s">
        <v>29</v>
      </c>
      <c r="B15" s="367" t="s">
        <v>160</v>
      </c>
      <c r="C15" s="377">
        <v>48504</v>
      </c>
      <c r="D15" s="378">
        <v>78253</v>
      </c>
      <c r="E15" s="379">
        <v>126757</v>
      </c>
      <c r="F15" s="380">
        <v>30011</v>
      </c>
      <c r="G15" s="378">
        <v>8802</v>
      </c>
      <c r="H15" s="379">
        <v>38813</v>
      </c>
      <c r="I15" s="380">
        <v>9835</v>
      </c>
      <c r="J15" s="378">
        <v>32475</v>
      </c>
      <c r="K15" s="379">
        <v>42310</v>
      </c>
      <c r="L15" s="380">
        <v>7229</v>
      </c>
      <c r="M15" s="378">
        <v>9351</v>
      </c>
      <c r="N15" s="379">
        <v>16580</v>
      </c>
      <c r="O15" s="380">
        <v>95596</v>
      </c>
      <c r="P15" s="378">
        <v>128900</v>
      </c>
      <c r="Q15" s="379">
        <v>224496</v>
      </c>
    </row>
    <row r="16" spans="1:27" ht="15" customHeight="1">
      <c r="A16" s="364" t="s">
        <v>22</v>
      </c>
      <c r="B16" s="366" t="s">
        <v>163</v>
      </c>
      <c r="C16" s="371">
        <v>10296</v>
      </c>
      <c r="D16" s="372">
        <v>16214</v>
      </c>
      <c r="E16" s="373">
        <v>26510</v>
      </c>
      <c r="F16" s="374">
        <v>4095</v>
      </c>
      <c r="G16" s="375">
        <v>996</v>
      </c>
      <c r="H16" s="373">
        <v>5091</v>
      </c>
      <c r="I16" s="376">
        <v>2275</v>
      </c>
      <c r="J16" s="375">
        <v>6347</v>
      </c>
      <c r="K16" s="373">
        <v>8622</v>
      </c>
      <c r="L16" s="376">
        <v>2628</v>
      </c>
      <c r="M16" s="375">
        <v>3449</v>
      </c>
      <c r="N16" s="373">
        <v>6077</v>
      </c>
      <c r="O16" s="376">
        <v>19520</v>
      </c>
      <c r="P16" s="375">
        <v>27108</v>
      </c>
      <c r="Q16" s="373">
        <v>46628</v>
      </c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31" s="3" customFormat="1" ht="15" customHeight="1">
      <c r="A17" s="365" t="s">
        <v>29</v>
      </c>
      <c r="B17" s="367" t="s">
        <v>163</v>
      </c>
      <c r="C17" s="377">
        <v>54939</v>
      </c>
      <c r="D17" s="378">
        <v>87150</v>
      </c>
      <c r="E17" s="379">
        <v>142089</v>
      </c>
      <c r="F17" s="380">
        <v>31128</v>
      </c>
      <c r="G17" s="378">
        <v>8803</v>
      </c>
      <c r="H17" s="379">
        <v>39931</v>
      </c>
      <c r="I17" s="380">
        <v>9640</v>
      </c>
      <c r="J17" s="378">
        <v>32499</v>
      </c>
      <c r="K17" s="379">
        <v>42139</v>
      </c>
      <c r="L17" s="380">
        <v>7407</v>
      </c>
      <c r="M17" s="378">
        <v>9452</v>
      </c>
      <c r="N17" s="379">
        <v>16859</v>
      </c>
      <c r="O17" s="380">
        <v>103723</v>
      </c>
      <c r="P17" s="378">
        <v>138874</v>
      </c>
      <c r="Q17" s="379">
        <v>242597</v>
      </c>
    </row>
    <row r="18" spans="1:31" ht="15" customHeight="1">
      <c r="A18" s="364" t="s">
        <v>22</v>
      </c>
      <c r="B18" s="366" t="s">
        <v>165</v>
      </c>
      <c r="C18" s="371">
        <v>10957</v>
      </c>
      <c r="D18" s="372">
        <v>16508</v>
      </c>
      <c r="E18" s="373">
        <v>27465</v>
      </c>
      <c r="F18" s="374">
        <v>4585</v>
      </c>
      <c r="G18" s="375">
        <v>1164</v>
      </c>
      <c r="H18" s="373">
        <v>5749</v>
      </c>
      <c r="I18" s="376">
        <v>2354</v>
      </c>
      <c r="J18" s="375">
        <v>5957</v>
      </c>
      <c r="K18" s="373">
        <v>8311</v>
      </c>
      <c r="L18" s="376">
        <v>2674</v>
      </c>
      <c r="M18" s="375">
        <v>3728</v>
      </c>
      <c r="N18" s="373">
        <v>6402</v>
      </c>
      <c r="O18" s="376">
        <v>20599</v>
      </c>
      <c r="P18" s="375">
        <v>27379</v>
      </c>
      <c r="Q18" s="373">
        <v>47978</v>
      </c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31" s="3" customFormat="1" ht="15" customHeight="1">
      <c r="A19" s="365" t="s">
        <v>29</v>
      </c>
      <c r="B19" s="367" t="s">
        <v>165</v>
      </c>
      <c r="C19" s="377">
        <v>57203</v>
      </c>
      <c r="D19" s="378">
        <v>89436</v>
      </c>
      <c r="E19" s="379">
        <v>146639</v>
      </c>
      <c r="F19" s="380">
        <v>33084</v>
      </c>
      <c r="G19" s="378">
        <v>10079</v>
      </c>
      <c r="H19" s="381">
        <v>43165</v>
      </c>
      <c r="I19" s="380">
        <v>10301</v>
      </c>
      <c r="J19" s="378">
        <v>33809</v>
      </c>
      <c r="K19" s="379">
        <v>44110</v>
      </c>
      <c r="L19" s="380">
        <v>7389</v>
      </c>
      <c r="M19" s="378">
        <v>9796</v>
      </c>
      <c r="N19" s="379">
        <v>17185</v>
      </c>
      <c r="O19" s="380">
        <v>123404</v>
      </c>
      <c r="P19" s="378">
        <v>127744</v>
      </c>
      <c r="Q19" s="381">
        <v>251150</v>
      </c>
    </row>
    <row r="20" spans="1:31" ht="15" customHeight="1">
      <c r="A20" s="364" t="s">
        <v>22</v>
      </c>
      <c r="B20" s="366" t="s">
        <v>312</v>
      </c>
      <c r="C20" s="371">
        <v>11007</v>
      </c>
      <c r="D20" s="372">
        <v>17028</v>
      </c>
      <c r="E20" s="373">
        <v>28035</v>
      </c>
      <c r="F20" s="374">
        <v>5392</v>
      </c>
      <c r="G20" s="375">
        <v>1372</v>
      </c>
      <c r="H20" s="373">
        <v>6764</v>
      </c>
      <c r="I20" s="376">
        <v>2513</v>
      </c>
      <c r="J20" s="375">
        <v>6348</v>
      </c>
      <c r="K20" s="373">
        <v>8861</v>
      </c>
      <c r="L20" s="376">
        <v>2727</v>
      </c>
      <c r="M20" s="375">
        <v>3833</v>
      </c>
      <c r="N20" s="373">
        <v>6560</v>
      </c>
      <c r="O20" s="376">
        <v>21639</v>
      </c>
      <c r="P20" s="375">
        <v>28581</v>
      </c>
      <c r="Q20" s="373">
        <v>50220</v>
      </c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31" s="3" customFormat="1" ht="15" customHeight="1">
      <c r="A21" s="365" t="s">
        <v>29</v>
      </c>
      <c r="B21" s="367" t="s">
        <v>312</v>
      </c>
      <c r="C21" s="377">
        <v>53037</v>
      </c>
      <c r="D21" s="378">
        <v>88708</v>
      </c>
      <c r="E21" s="379">
        <v>141745</v>
      </c>
      <c r="F21" s="380">
        <v>38675</v>
      </c>
      <c r="G21" s="378">
        <v>11343</v>
      </c>
      <c r="H21" s="379">
        <v>50018</v>
      </c>
      <c r="I21" s="380">
        <v>10679</v>
      </c>
      <c r="J21" s="378">
        <v>34404</v>
      </c>
      <c r="K21" s="379">
        <v>45083</v>
      </c>
      <c r="L21" s="380">
        <v>7534</v>
      </c>
      <c r="M21" s="378">
        <v>10029</v>
      </c>
      <c r="N21" s="379">
        <v>17563</v>
      </c>
      <c r="O21" s="380">
        <v>109925</v>
      </c>
      <c r="P21" s="378">
        <v>144484</v>
      </c>
      <c r="Q21" s="379">
        <v>254409</v>
      </c>
    </row>
    <row r="22" spans="1:31" ht="15" customHeight="1">
      <c r="A22" s="364" t="s">
        <v>22</v>
      </c>
      <c r="B22" s="366" t="s">
        <v>436</v>
      </c>
      <c r="C22" s="371">
        <v>10742</v>
      </c>
      <c r="D22" s="372">
        <v>16918</v>
      </c>
      <c r="E22" s="373">
        <v>27660</v>
      </c>
      <c r="F22" s="374">
        <v>5445</v>
      </c>
      <c r="G22" s="375">
        <v>1503</v>
      </c>
      <c r="H22" s="373">
        <v>6948</v>
      </c>
      <c r="I22" s="376">
        <v>2490</v>
      </c>
      <c r="J22" s="375">
        <v>6736</v>
      </c>
      <c r="K22" s="373">
        <v>9226</v>
      </c>
      <c r="L22" s="376">
        <v>2471</v>
      </c>
      <c r="M22" s="375">
        <v>3906</v>
      </c>
      <c r="N22" s="373">
        <v>6377</v>
      </c>
      <c r="O22" s="376">
        <v>21148</v>
      </c>
      <c r="P22" s="375">
        <v>29063</v>
      </c>
      <c r="Q22" s="373">
        <v>50211</v>
      </c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31" s="3" customFormat="1" ht="15" customHeight="1">
      <c r="A23" s="365" t="s">
        <v>29</v>
      </c>
      <c r="B23" s="367" t="s">
        <v>436</v>
      </c>
      <c r="C23" s="377">
        <v>52926</v>
      </c>
      <c r="D23" s="378">
        <v>87570</v>
      </c>
      <c r="E23" s="379">
        <v>140496</v>
      </c>
      <c r="F23" s="380">
        <v>37803</v>
      </c>
      <c r="G23" s="378">
        <v>11821</v>
      </c>
      <c r="H23" s="379">
        <v>49624</v>
      </c>
      <c r="I23" s="380">
        <v>10090</v>
      </c>
      <c r="J23" s="378">
        <v>32277</v>
      </c>
      <c r="K23" s="379">
        <v>42367</v>
      </c>
      <c r="L23" s="380">
        <v>7127</v>
      </c>
      <c r="M23" s="378">
        <v>10302</v>
      </c>
      <c r="N23" s="379">
        <v>17429</v>
      </c>
      <c r="O23" s="380">
        <v>107946</v>
      </c>
      <c r="P23" s="378">
        <v>141970</v>
      </c>
      <c r="Q23" s="379">
        <v>249916</v>
      </c>
    </row>
    <row r="24" spans="1:31" ht="15" customHeight="1">
      <c r="A24" s="364" t="s">
        <v>22</v>
      </c>
      <c r="B24" s="366" t="s">
        <v>421</v>
      </c>
      <c r="C24" s="371">
        <v>10885</v>
      </c>
      <c r="D24" s="372">
        <v>17337</v>
      </c>
      <c r="E24" s="373">
        <v>28222</v>
      </c>
      <c r="F24" s="374">
        <v>5571</v>
      </c>
      <c r="G24" s="375">
        <v>1564</v>
      </c>
      <c r="H24" s="373">
        <v>7135</v>
      </c>
      <c r="I24" s="376">
        <v>2580</v>
      </c>
      <c r="J24" s="375">
        <v>6518</v>
      </c>
      <c r="K24" s="373">
        <v>9098</v>
      </c>
      <c r="L24" s="376">
        <v>2455</v>
      </c>
      <c r="M24" s="375">
        <v>3732</v>
      </c>
      <c r="N24" s="373">
        <v>6187</v>
      </c>
      <c r="O24" s="376">
        <v>21491</v>
      </c>
      <c r="P24" s="375">
        <v>29151</v>
      </c>
      <c r="Q24" s="373">
        <v>50642</v>
      </c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31" s="3" customFormat="1" ht="15" customHeight="1">
      <c r="A25" s="365" t="s">
        <v>29</v>
      </c>
      <c r="B25" s="367" t="s">
        <v>421</v>
      </c>
      <c r="C25" s="377">
        <v>53580</v>
      </c>
      <c r="D25" s="378">
        <v>88733</v>
      </c>
      <c r="E25" s="379">
        <v>142313</v>
      </c>
      <c r="F25" s="380">
        <v>37761</v>
      </c>
      <c r="G25" s="378">
        <v>12230</v>
      </c>
      <c r="H25" s="379">
        <v>49991</v>
      </c>
      <c r="I25" s="380">
        <v>9968</v>
      </c>
      <c r="J25" s="378">
        <v>31396</v>
      </c>
      <c r="K25" s="379">
        <v>41364</v>
      </c>
      <c r="L25" s="380">
        <v>6968</v>
      </c>
      <c r="M25" s="378">
        <v>10314</v>
      </c>
      <c r="N25" s="379">
        <v>17282</v>
      </c>
      <c r="O25" s="380">
        <v>108277</v>
      </c>
      <c r="P25" s="378">
        <v>142673</v>
      </c>
      <c r="Q25" s="379">
        <v>250950</v>
      </c>
    </row>
    <row r="26" spans="1:31" ht="16.350000000000001" customHeight="1">
      <c r="A26" s="432" t="s">
        <v>249</v>
      </c>
      <c r="B26" s="443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31" ht="16.350000000000001" customHeight="1">
      <c r="A27" s="432" t="s">
        <v>219</v>
      </c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31" ht="16.350000000000001" customHeight="1">
      <c r="A28" s="418" t="s">
        <v>402</v>
      </c>
      <c r="B28" s="447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8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31" ht="15" customHeight="1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43"/>
      <c r="S29" s="43"/>
      <c r="T29" s="43"/>
      <c r="U29" s="43"/>
      <c r="V29" s="43"/>
      <c r="W29" s="43"/>
      <c r="X29" s="43"/>
      <c r="Y29" s="43"/>
      <c r="Z29" s="43"/>
      <c r="AB29" s="20"/>
      <c r="AC29" s="20"/>
      <c r="AD29" s="20"/>
      <c r="AE29" s="20"/>
    </row>
    <row r="30" spans="1:31" ht="15" customHeight="1">
      <c r="A30" s="84" t="s">
        <v>390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43"/>
      <c r="S30" s="43"/>
      <c r="T30" s="43"/>
      <c r="U30" s="43"/>
      <c r="V30" s="43"/>
      <c r="W30" s="43"/>
      <c r="X30" s="43"/>
      <c r="Y30" s="43"/>
      <c r="Z30" s="43"/>
      <c r="AB30" s="20"/>
      <c r="AC30" s="20"/>
      <c r="AD30" s="20"/>
      <c r="AE30" s="20"/>
    </row>
    <row r="31" spans="1:31" ht="15" customHeight="1">
      <c r="A31" s="84" t="s">
        <v>391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43"/>
      <c r="S31" s="43"/>
      <c r="T31" s="43"/>
      <c r="U31" s="43"/>
      <c r="V31" s="43"/>
      <c r="W31" s="43"/>
      <c r="X31" s="43"/>
      <c r="Y31" s="43"/>
      <c r="Z31" s="43"/>
      <c r="AB31" s="20"/>
      <c r="AC31" s="20"/>
      <c r="AD31" s="20"/>
      <c r="AE31" s="20"/>
    </row>
    <row r="32" spans="1:31" ht="15" customHeight="1">
      <c r="A32" s="84" t="s">
        <v>425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43"/>
      <c r="S32" s="43"/>
      <c r="T32" s="43"/>
      <c r="U32" s="43"/>
      <c r="V32" s="43"/>
      <c r="W32" s="43"/>
      <c r="X32" s="43"/>
      <c r="Y32" s="43"/>
      <c r="Z32" s="43"/>
      <c r="AB32" s="20"/>
      <c r="AC32" s="20"/>
      <c r="AD32" s="20"/>
      <c r="AE32" s="20"/>
    </row>
    <row r="33" spans="1:58" ht="15" customHeight="1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43"/>
      <c r="S33" s="43"/>
      <c r="T33" s="43"/>
      <c r="U33" s="43"/>
      <c r="V33" s="43"/>
      <c r="W33" s="43"/>
      <c r="X33" s="43"/>
      <c r="Y33" s="43"/>
      <c r="Z33" s="43"/>
      <c r="AB33" s="20"/>
      <c r="AC33" s="20"/>
      <c r="AD33" s="20"/>
      <c r="AE33" s="20"/>
    </row>
    <row r="34" spans="1:58" s="20" customFormat="1" ht="1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spans="1:58" s="20" customFormat="1" ht="15" customHeight="1">
      <c r="A35" s="111" t="s">
        <v>47</v>
      </c>
      <c r="B35" s="111"/>
      <c r="C35"/>
      <c r="D35"/>
      <c r="E35"/>
      <c r="F35"/>
      <c r="G35"/>
      <c r="H35"/>
      <c r="I35"/>
      <c r="J35"/>
      <c r="K35"/>
      <c r="L35"/>
      <c r="M35"/>
      <c r="N35"/>
      <c r="O35" s="181"/>
      <c r="P35" s="181"/>
      <c r="Q35" s="181"/>
      <c r="R35" s="42"/>
      <c r="S35" s="42"/>
      <c r="T35" s="42"/>
      <c r="U35" s="42"/>
      <c r="V35" s="42"/>
      <c r="W35" s="42"/>
      <c r="X35" s="42"/>
      <c r="Y35" s="42"/>
      <c r="Z35" s="42"/>
      <c r="AA35" s="43"/>
      <c r="AB35" s="4"/>
      <c r="AC35" s="4"/>
      <c r="AD35" s="4"/>
      <c r="AE35" s="4"/>
    </row>
    <row r="36" spans="1:58" s="42" customFormat="1" ht="15" customHeight="1">
      <c r="A36" s="108"/>
      <c r="B36" s="108"/>
      <c r="L36" s="4"/>
      <c r="M36" s="361"/>
      <c r="N36" s="361"/>
      <c r="O36" s="108"/>
      <c r="P36" s="108"/>
      <c r="Q36" s="108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s="42" customFormat="1" ht="15" customHeight="1">
      <c r="A37" s="108"/>
      <c r="B37" s="108"/>
      <c r="L37" s="108"/>
      <c r="M37" s="108"/>
      <c r="N37" s="108"/>
      <c r="O37" s="108"/>
      <c r="P37" s="108"/>
      <c r="Q37" s="108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s="42" customFormat="1" ht="15" customHeight="1">
      <c r="A38" s="108"/>
      <c r="B38" s="108"/>
      <c r="I38" s="361"/>
      <c r="J38" s="232"/>
      <c r="K38" s="232"/>
      <c r="L38" s="232"/>
      <c r="M38" s="232"/>
      <c r="N38" s="232"/>
      <c r="O38" s="232"/>
      <c r="P38" s="232"/>
      <c r="Q38" s="23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 s="42" customFormat="1" ht="15" customHeight="1">
      <c r="A39" s="108"/>
      <c r="B39" s="108"/>
      <c r="F39" s="4"/>
      <c r="G39" s="361"/>
      <c r="H39" s="361"/>
      <c r="I39" s="361"/>
      <c r="J39" s="108"/>
      <c r="K39" s="108"/>
      <c r="L39" s="108"/>
      <c r="M39" s="108"/>
      <c r="N39" s="108"/>
      <c r="O39" s="108"/>
      <c r="P39" s="108"/>
      <c r="Q39" s="108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 s="42" customFormat="1" ht="15" customHeight="1">
      <c r="A40" s="108"/>
      <c r="B40" s="108"/>
      <c r="C40" s="4"/>
      <c r="D40" s="361"/>
      <c r="E40" s="361"/>
      <c r="F40" s="4"/>
      <c r="G40" s="361"/>
      <c r="H40" s="361"/>
      <c r="I40" s="361"/>
      <c r="J40" s="108"/>
      <c r="K40" s="108"/>
      <c r="L40" s="108"/>
      <c r="M40" s="108"/>
      <c r="N40" s="108"/>
      <c r="O40" s="108"/>
      <c r="P40" s="108"/>
      <c r="Q40" s="108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 ht="15" customHeight="1">
      <c r="D41" s="361"/>
      <c r="E41" s="361"/>
      <c r="G41" s="361"/>
      <c r="H41" s="361"/>
      <c r="I41" s="361"/>
    </row>
    <row r="42" spans="1:58" ht="15" customHeight="1">
      <c r="D42" s="361"/>
      <c r="E42" s="361"/>
      <c r="G42" s="361"/>
      <c r="H42" s="361"/>
      <c r="I42" s="361"/>
    </row>
    <row r="43" spans="1:58" ht="15" customHeight="1">
      <c r="D43" s="361"/>
      <c r="E43" s="361"/>
      <c r="G43" s="361"/>
      <c r="H43" s="361"/>
      <c r="I43" s="361"/>
    </row>
    <row r="44" spans="1:58" ht="15" customHeight="1">
      <c r="D44" s="361"/>
      <c r="E44" s="361"/>
      <c r="G44" s="361"/>
      <c r="H44" s="361"/>
      <c r="I44" s="361"/>
    </row>
    <row r="45" spans="1:58" ht="15" customHeight="1">
      <c r="D45" s="361"/>
      <c r="E45" s="361"/>
      <c r="G45" s="361"/>
      <c r="H45" s="361"/>
      <c r="I45" s="361"/>
    </row>
    <row r="46" spans="1:58" ht="15" customHeight="1">
      <c r="D46" s="361"/>
      <c r="E46" s="361"/>
      <c r="G46" s="361"/>
      <c r="H46" s="361"/>
      <c r="I46" s="361"/>
    </row>
    <row r="47" spans="1:58" ht="15" customHeight="1">
      <c r="D47" s="361"/>
      <c r="E47" s="361"/>
      <c r="G47" s="361"/>
      <c r="H47" s="361"/>
      <c r="I47" s="361"/>
    </row>
    <row r="48" spans="1:58" ht="15" customHeight="1">
      <c r="D48" s="361"/>
      <c r="E48" s="361"/>
      <c r="G48" s="361"/>
      <c r="H48" s="361"/>
      <c r="I48" s="361"/>
    </row>
    <row r="49" spans="4:9" ht="15" customHeight="1">
      <c r="D49" s="361"/>
      <c r="E49" s="361"/>
      <c r="G49" s="361"/>
      <c r="H49" s="361"/>
      <c r="I49" s="361"/>
    </row>
    <row r="50" spans="4:9" ht="15" customHeight="1">
      <c r="D50" s="361"/>
      <c r="E50" s="361"/>
      <c r="G50" s="361"/>
      <c r="H50" s="361"/>
      <c r="I50" s="361"/>
    </row>
    <row r="51" spans="4:9" ht="15" customHeight="1">
      <c r="D51" s="361"/>
      <c r="E51" s="361"/>
      <c r="G51" s="361"/>
      <c r="H51" s="361"/>
      <c r="I51" s="361"/>
    </row>
  </sheetData>
  <sheetProtection selectLockedCells="1" selectUnlockedCells="1"/>
  <mergeCells count="13">
    <mergeCell ref="A26:Q26"/>
    <mergeCell ref="A27:Q27"/>
    <mergeCell ref="A28:Q28"/>
    <mergeCell ref="B4:B5"/>
    <mergeCell ref="A1:Q1"/>
    <mergeCell ref="A2:Q2"/>
    <mergeCell ref="A3:Q3"/>
    <mergeCell ref="A4:A5"/>
    <mergeCell ref="C4:E4"/>
    <mergeCell ref="F4:H4"/>
    <mergeCell ref="I4:K4"/>
    <mergeCell ref="O4:Q4"/>
    <mergeCell ref="L4:N4"/>
  </mergeCells>
  <hyperlinks>
    <hyperlink ref="A35" location="index!A1" display="Retour à l'index" xr:uid="{FBA7C1F5-126C-4A4A-912F-E8AFC978A1D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0637-D1B2-4E9D-8B46-D74A6E735AAE}">
  <dimension ref="A1:BT55"/>
  <sheetViews>
    <sheetView showGridLines="0" zoomScale="80" zoomScaleNormal="80" zoomScalePageLayoutView="60" workbookViewId="0">
      <pane xSplit="1" topLeftCell="B1" activePane="topRight" state="frozen"/>
      <selection pane="topRight" sqref="A1:AE1"/>
    </sheetView>
  </sheetViews>
  <sheetFormatPr baseColWidth="10" defaultColWidth="10.7109375" defaultRowHeight="15" customHeight="1"/>
  <cols>
    <col min="1" max="1" width="117.7109375" style="4" bestFit="1" customWidth="1"/>
    <col min="2" max="31" width="11.85546875" style="4" customWidth="1"/>
    <col min="32" max="32" width="10.7109375" style="42"/>
    <col min="33" max="41" width="10.7109375" style="42" customWidth="1"/>
    <col min="42" max="43" width="10.7109375" style="4" customWidth="1"/>
    <col min="44" max="16384" width="10.7109375" style="4"/>
  </cols>
  <sheetData>
    <row r="1" spans="1:41" s="1" customFormat="1" ht="19.350000000000001" customHeight="1">
      <c r="A1" s="426" t="s">
        <v>250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8"/>
    </row>
    <row r="2" spans="1:41" s="1" customFormat="1" ht="19.350000000000001" customHeight="1">
      <c r="A2" s="429" t="s">
        <v>386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1"/>
    </row>
    <row r="3" spans="1:41" s="1" customFormat="1" ht="19.350000000000001" customHeight="1">
      <c r="A3" s="438" t="s">
        <v>435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40"/>
    </row>
    <row r="4" spans="1:41" s="3" customFormat="1" ht="20.100000000000001" customHeight="1">
      <c r="A4" s="449"/>
      <c r="B4" s="441" t="s">
        <v>73</v>
      </c>
      <c r="C4" s="441"/>
      <c r="D4" s="442"/>
      <c r="E4" s="441" t="s">
        <v>79</v>
      </c>
      <c r="F4" s="441"/>
      <c r="G4" s="442"/>
      <c r="H4" s="441" t="s">
        <v>99</v>
      </c>
      <c r="I4" s="441"/>
      <c r="J4" s="442"/>
      <c r="K4" s="441" t="s">
        <v>153</v>
      </c>
      <c r="L4" s="441"/>
      <c r="M4" s="442"/>
      <c r="N4" s="441" t="s">
        <v>160</v>
      </c>
      <c r="O4" s="441"/>
      <c r="P4" s="442"/>
      <c r="Q4" s="441" t="s">
        <v>163</v>
      </c>
      <c r="R4" s="441"/>
      <c r="S4" s="442"/>
      <c r="T4" s="441" t="s">
        <v>165</v>
      </c>
      <c r="U4" s="441"/>
      <c r="V4" s="442"/>
      <c r="W4" s="441" t="s">
        <v>312</v>
      </c>
      <c r="X4" s="441"/>
      <c r="Y4" s="442"/>
      <c r="Z4" s="441" t="s">
        <v>437</v>
      </c>
      <c r="AA4" s="441"/>
      <c r="AB4" s="442"/>
      <c r="AC4" s="441" t="s">
        <v>421</v>
      </c>
      <c r="AD4" s="441"/>
      <c r="AE4" s="442"/>
    </row>
    <row r="5" spans="1:41" ht="20.100000000000001" customHeight="1">
      <c r="A5" s="450"/>
      <c r="B5" s="95" t="s">
        <v>113</v>
      </c>
      <c r="C5" s="95" t="s">
        <v>114</v>
      </c>
      <c r="D5" s="95" t="s">
        <v>28</v>
      </c>
      <c r="E5" s="95" t="s">
        <v>113</v>
      </c>
      <c r="F5" s="95" t="s">
        <v>114</v>
      </c>
      <c r="G5" s="95" t="s">
        <v>28</v>
      </c>
      <c r="H5" s="95" t="s">
        <v>113</v>
      </c>
      <c r="I5" s="95" t="s">
        <v>114</v>
      </c>
      <c r="J5" s="95" t="s">
        <v>28</v>
      </c>
      <c r="K5" s="95" t="s">
        <v>113</v>
      </c>
      <c r="L5" s="95" t="s">
        <v>114</v>
      </c>
      <c r="M5" s="95" t="s">
        <v>28</v>
      </c>
      <c r="N5" s="95" t="s">
        <v>113</v>
      </c>
      <c r="O5" s="95" t="s">
        <v>114</v>
      </c>
      <c r="P5" s="95" t="s">
        <v>28</v>
      </c>
      <c r="Q5" s="95" t="s">
        <v>113</v>
      </c>
      <c r="R5" s="95" t="s">
        <v>114</v>
      </c>
      <c r="S5" s="95" t="s">
        <v>28</v>
      </c>
      <c r="T5" s="95" t="s">
        <v>113</v>
      </c>
      <c r="U5" s="95" t="s">
        <v>114</v>
      </c>
      <c r="V5" s="95" t="s">
        <v>28</v>
      </c>
      <c r="W5" s="95" t="s">
        <v>113</v>
      </c>
      <c r="X5" s="95" t="s">
        <v>114</v>
      </c>
      <c r="Y5" s="95" t="s">
        <v>28</v>
      </c>
      <c r="Z5" s="95" t="s">
        <v>113</v>
      </c>
      <c r="AA5" s="95" t="s">
        <v>114</v>
      </c>
      <c r="AB5" s="95" t="s">
        <v>28</v>
      </c>
      <c r="AC5" s="95" t="s">
        <v>113</v>
      </c>
      <c r="AD5" s="95" t="s">
        <v>114</v>
      </c>
      <c r="AE5" s="95" t="s">
        <v>28</v>
      </c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5" customHeight="1">
      <c r="A6" s="96" t="s">
        <v>364</v>
      </c>
      <c r="B6" s="97">
        <v>814</v>
      </c>
      <c r="C6" s="98">
        <v>1911</v>
      </c>
      <c r="D6" s="99">
        <v>2725</v>
      </c>
      <c r="E6" s="97">
        <v>833</v>
      </c>
      <c r="F6" s="98">
        <v>1844</v>
      </c>
      <c r="G6" s="99">
        <v>2677</v>
      </c>
      <c r="H6" s="97">
        <v>820</v>
      </c>
      <c r="I6" s="98">
        <v>1804</v>
      </c>
      <c r="J6" s="99">
        <v>2624</v>
      </c>
      <c r="K6" s="97">
        <v>848</v>
      </c>
      <c r="L6" s="98">
        <v>1782</v>
      </c>
      <c r="M6" s="99">
        <v>2630</v>
      </c>
      <c r="N6" s="97">
        <v>868</v>
      </c>
      <c r="O6" s="98">
        <v>1882</v>
      </c>
      <c r="P6" s="99">
        <v>2750</v>
      </c>
      <c r="Q6" s="97">
        <v>897</v>
      </c>
      <c r="R6" s="98">
        <v>2021</v>
      </c>
      <c r="S6" s="99">
        <v>2918</v>
      </c>
      <c r="T6" s="97">
        <v>996</v>
      </c>
      <c r="U6" s="98">
        <v>2152</v>
      </c>
      <c r="V6" s="99">
        <v>3148</v>
      </c>
      <c r="W6" s="97">
        <v>1035</v>
      </c>
      <c r="X6" s="98">
        <v>2214</v>
      </c>
      <c r="Y6" s="99">
        <v>3249</v>
      </c>
      <c r="Z6" s="97">
        <v>1117</v>
      </c>
      <c r="AA6" s="98">
        <v>2408</v>
      </c>
      <c r="AB6" s="99">
        <v>3525</v>
      </c>
      <c r="AC6" s="97">
        <v>1080</v>
      </c>
      <c r="AD6" s="98">
        <v>2537</v>
      </c>
      <c r="AE6" s="99">
        <v>3617</v>
      </c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15" customHeight="1">
      <c r="A7" s="100" t="s">
        <v>365</v>
      </c>
      <c r="B7" s="101">
        <v>247</v>
      </c>
      <c r="C7" s="102">
        <v>422</v>
      </c>
      <c r="D7" s="103">
        <v>669</v>
      </c>
      <c r="E7" s="101">
        <v>234</v>
      </c>
      <c r="F7" s="102">
        <v>363</v>
      </c>
      <c r="G7" s="103">
        <v>597</v>
      </c>
      <c r="H7" s="101">
        <v>197</v>
      </c>
      <c r="I7" s="102">
        <v>350</v>
      </c>
      <c r="J7" s="103">
        <v>547</v>
      </c>
      <c r="K7" s="101">
        <v>242</v>
      </c>
      <c r="L7" s="102">
        <v>505</v>
      </c>
      <c r="M7" s="103">
        <v>747</v>
      </c>
      <c r="N7" s="101">
        <v>241</v>
      </c>
      <c r="O7" s="102">
        <v>542</v>
      </c>
      <c r="P7" s="103">
        <v>783</v>
      </c>
      <c r="Q7" s="101">
        <v>225</v>
      </c>
      <c r="R7" s="102">
        <v>595</v>
      </c>
      <c r="S7" s="103">
        <v>820</v>
      </c>
      <c r="T7" s="101">
        <v>242</v>
      </c>
      <c r="U7" s="102">
        <v>601</v>
      </c>
      <c r="V7" s="103">
        <v>843</v>
      </c>
      <c r="W7" s="101">
        <v>238</v>
      </c>
      <c r="X7" s="102">
        <v>575</v>
      </c>
      <c r="Y7" s="103">
        <v>813</v>
      </c>
      <c r="Z7" s="101">
        <v>233</v>
      </c>
      <c r="AA7" s="102">
        <v>612</v>
      </c>
      <c r="AB7" s="103">
        <v>845</v>
      </c>
      <c r="AC7" s="101">
        <v>212</v>
      </c>
      <c r="AD7" s="102">
        <v>670</v>
      </c>
      <c r="AE7" s="103">
        <v>882</v>
      </c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15" customHeight="1">
      <c r="A8" s="100" t="s">
        <v>117</v>
      </c>
      <c r="B8" s="101">
        <v>1447</v>
      </c>
      <c r="C8" s="102">
        <v>3968</v>
      </c>
      <c r="D8" s="103">
        <v>5415</v>
      </c>
      <c r="E8" s="101">
        <v>1487</v>
      </c>
      <c r="F8" s="102">
        <v>4051</v>
      </c>
      <c r="G8" s="103">
        <v>5538</v>
      </c>
      <c r="H8" s="101">
        <v>1584</v>
      </c>
      <c r="I8" s="102">
        <v>4096</v>
      </c>
      <c r="J8" s="103">
        <v>5680</v>
      </c>
      <c r="K8" s="101">
        <v>1698</v>
      </c>
      <c r="L8" s="102">
        <v>4078</v>
      </c>
      <c r="M8" s="103">
        <v>5776</v>
      </c>
      <c r="N8" s="101">
        <v>1745</v>
      </c>
      <c r="O8" s="102">
        <v>4245</v>
      </c>
      <c r="P8" s="103">
        <v>5990</v>
      </c>
      <c r="Q8" s="101">
        <v>1763</v>
      </c>
      <c r="R8" s="102">
        <v>4226</v>
      </c>
      <c r="S8" s="103">
        <v>5989</v>
      </c>
      <c r="T8" s="101">
        <v>1822</v>
      </c>
      <c r="U8" s="102">
        <v>4130</v>
      </c>
      <c r="V8" s="103">
        <v>5952</v>
      </c>
      <c r="W8" s="288">
        <v>1976</v>
      </c>
      <c r="X8" s="289">
        <v>4337</v>
      </c>
      <c r="Y8" s="290">
        <v>6313</v>
      </c>
      <c r="Z8" s="288">
        <v>1884</v>
      </c>
      <c r="AA8" s="289">
        <v>4241</v>
      </c>
      <c r="AB8" s="290">
        <v>6125</v>
      </c>
      <c r="AC8" s="288">
        <v>1762</v>
      </c>
      <c r="AD8" s="289">
        <v>4048</v>
      </c>
      <c r="AE8" s="290">
        <v>5810</v>
      </c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5" customHeight="1">
      <c r="A9" s="100" t="s">
        <v>121</v>
      </c>
      <c r="B9" s="101">
        <v>3473</v>
      </c>
      <c r="C9" s="102">
        <v>3432</v>
      </c>
      <c r="D9" s="103">
        <v>6905</v>
      </c>
      <c r="E9" s="101">
        <v>3613</v>
      </c>
      <c r="F9" s="102">
        <v>3487</v>
      </c>
      <c r="G9" s="103">
        <v>7100</v>
      </c>
      <c r="H9" s="101">
        <v>3711</v>
      </c>
      <c r="I9" s="102">
        <v>3544</v>
      </c>
      <c r="J9" s="103">
        <v>7255</v>
      </c>
      <c r="K9" s="101">
        <v>3963</v>
      </c>
      <c r="L9" s="102">
        <v>3753</v>
      </c>
      <c r="M9" s="103">
        <v>7716</v>
      </c>
      <c r="N9" s="101">
        <v>3881</v>
      </c>
      <c r="O9" s="102">
        <v>3821</v>
      </c>
      <c r="P9" s="103">
        <v>7702</v>
      </c>
      <c r="Q9" s="101">
        <v>4060</v>
      </c>
      <c r="R9" s="102">
        <v>3992</v>
      </c>
      <c r="S9" s="103">
        <v>8052</v>
      </c>
      <c r="T9" s="101">
        <v>4390</v>
      </c>
      <c r="U9" s="102">
        <v>4169</v>
      </c>
      <c r="V9" s="103">
        <v>8559</v>
      </c>
      <c r="W9" s="101">
        <v>4703</v>
      </c>
      <c r="X9" s="102">
        <v>4428</v>
      </c>
      <c r="Y9" s="103">
        <v>9131</v>
      </c>
      <c r="Z9" s="101">
        <v>4609</v>
      </c>
      <c r="AA9" s="102">
        <v>4493</v>
      </c>
      <c r="AB9" s="103">
        <v>9102</v>
      </c>
      <c r="AC9" s="101">
        <v>4687</v>
      </c>
      <c r="AD9" s="102">
        <v>4679</v>
      </c>
      <c r="AE9" s="103">
        <v>9366</v>
      </c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15" customHeight="1">
      <c r="A10" s="100" t="s">
        <v>120</v>
      </c>
      <c r="B10" s="101">
        <v>327</v>
      </c>
      <c r="C10" s="102">
        <v>1093</v>
      </c>
      <c r="D10" s="103">
        <v>1420</v>
      </c>
      <c r="E10" s="101">
        <v>332</v>
      </c>
      <c r="F10" s="102">
        <v>1185</v>
      </c>
      <c r="G10" s="103">
        <v>1517</v>
      </c>
      <c r="H10" s="101">
        <v>326</v>
      </c>
      <c r="I10" s="102">
        <v>1129</v>
      </c>
      <c r="J10" s="103">
        <v>1455</v>
      </c>
      <c r="K10" s="101">
        <v>338</v>
      </c>
      <c r="L10" s="102">
        <v>1178</v>
      </c>
      <c r="M10" s="103">
        <v>1516</v>
      </c>
      <c r="N10" s="101">
        <v>360</v>
      </c>
      <c r="O10" s="102">
        <v>1129</v>
      </c>
      <c r="P10" s="103">
        <v>1489</v>
      </c>
      <c r="Q10" s="101">
        <v>384</v>
      </c>
      <c r="R10" s="102">
        <v>1205</v>
      </c>
      <c r="S10" s="103">
        <v>1589</v>
      </c>
      <c r="T10" s="101">
        <v>349</v>
      </c>
      <c r="U10" s="102">
        <v>1323</v>
      </c>
      <c r="V10" s="103">
        <v>1672</v>
      </c>
      <c r="W10" s="101">
        <v>320</v>
      </c>
      <c r="X10" s="102">
        <v>1345</v>
      </c>
      <c r="Y10" s="103">
        <v>1665</v>
      </c>
      <c r="Z10" s="101">
        <v>314</v>
      </c>
      <c r="AA10" s="102">
        <v>1331</v>
      </c>
      <c r="AB10" s="103">
        <v>1645</v>
      </c>
      <c r="AC10" s="101">
        <v>318</v>
      </c>
      <c r="AD10" s="102">
        <v>1338</v>
      </c>
      <c r="AE10" s="103">
        <v>1656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ht="15" customHeight="1">
      <c r="A11" s="100" t="s">
        <v>385</v>
      </c>
      <c r="B11" s="101">
        <v>479</v>
      </c>
      <c r="C11" s="102">
        <v>1274</v>
      </c>
      <c r="D11" s="103">
        <v>1753</v>
      </c>
      <c r="E11" s="101">
        <v>0</v>
      </c>
      <c r="F11" s="102">
        <v>0</v>
      </c>
      <c r="G11" s="103">
        <v>0</v>
      </c>
      <c r="H11" s="101">
        <v>0</v>
      </c>
      <c r="I11" s="102">
        <v>0</v>
      </c>
      <c r="J11" s="103">
        <v>0</v>
      </c>
      <c r="K11" s="101">
        <v>0</v>
      </c>
      <c r="L11" s="102">
        <v>0</v>
      </c>
      <c r="M11" s="103">
        <v>0</v>
      </c>
      <c r="N11" s="101">
        <v>0</v>
      </c>
      <c r="O11" s="102">
        <v>0</v>
      </c>
      <c r="P11" s="103">
        <v>0</v>
      </c>
      <c r="Q11" s="101">
        <v>0</v>
      </c>
      <c r="R11" s="102">
        <v>0</v>
      </c>
      <c r="S11" s="103">
        <v>0</v>
      </c>
      <c r="T11" s="101">
        <v>0</v>
      </c>
      <c r="U11" s="102">
        <v>0</v>
      </c>
      <c r="V11" s="103">
        <v>0</v>
      </c>
      <c r="W11" s="101">
        <v>0</v>
      </c>
      <c r="X11" s="102">
        <v>0</v>
      </c>
      <c r="Y11" s="103">
        <v>0</v>
      </c>
      <c r="Z11" s="101">
        <v>0</v>
      </c>
      <c r="AA11" s="102">
        <v>0</v>
      </c>
      <c r="AB11" s="103">
        <v>0</v>
      </c>
      <c r="AC11" s="101">
        <v>0</v>
      </c>
      <c r="AD11" s="102">
        <v>0</v>
      </c>
      <c r="AE11" s="103">
        <v>0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3" customFormat="1" ht="15" customHeight="1">
      <c r="A12" s="44" t="s">
        <v>115</v>
      </c>
      <c r="B12" s="45">
        <v>6787</v>
      </c>
      <c r="C12" s="46">
        <v>12100</v>
      </c>
      <c r="D12" s="47">
        <v>18887</v>
      </c>
      <c r="E12" s="45">
        <v>6499</v>
      </c>
      <c r="F12" s="46">
        <v>10930</v>
      </c>
      <c r="G12" s="47">
        <v>17429</v>
      </c>
      <c r="H12" s="45">
        <v>6638</v>
      </c>
      <c r="I12" s="46">
        <v>10923</v>
      </c>
      <c r="J12" s="47">
        <v>17561</v>
      </c>
      <c r="K12" s="45">
        <v>7089</v>
      </c>
      <c r="L12" s="46">
        <v>11296</v>
      </c>
      <c r="M12" s="47">
        <v>18385</v>
      </c>
      <c r="N12" s="45">
        <v>7095</v>
      </c>
      <c r="O12" s="46">
        <v>11619</v>
      </c>
      <c r="P12" s="47">
        <v>18714</v>
      </c>
      <c r="Q12" s="45">
        <v>7329</v>
      </c>
      <c r="R12" s="46">
        <v>12039</v>
      </c>
      <c r="S12" s="47">
        <v>19368</v>
      </c>
      <c r="T12" s="45">
        <v>7799</v>
      </c>
      <c r="U12" s="46">
        <v>12375</v>
      </c>
      <c r="V12" s="47">
        <v>20174</v>
      </c>
      <c r="W12" s="45">
        <v>8272</v>
      </c>
      <c r="X12" s="46">
        <v>12899</v>
      </c>
      <c r="Y12" s="47">
        <v>21171</v>
      </c>
      <c r="Z12" s="45">
        <v>8157</v>
      </c>
      <c r="AA12" s="46">
        <v>13085</v>
      </c>
      <c r="AB12" s="47">
        <v>21242</v>
      </c>
      <c r="AC12" s="45">
        <v>8059</v>
      </c>
      <c r="AD12" s="46">
        <v>13272</v>
      </c>
      <c r="AE12" s="47">
        <v>21331</v>
      </c>
      <c r="AF12" s="4"/>
      <c r="AG12" s="4"/>
    </row>
    <row r="13" spans="1:41" ht="15" customHeight="1">
      <c r="A13" s="100" t="s">
        <v>122</v>
      </c>
      <c r="B13" s="101">
        <v>795</v>
      </c>
      <c r="C13" s="102">
        <v>63</v>
      </c>
      <c r="D13" s="103">
        <v>858</v>
      </c>
      <c r="E13" s="101">
        <v>849</v>
      </c>
      <c r="F13" s="102">
        <v>85</v>
      </c>
      <c r="G13" s="103">
        <v>934</v>
      </c>
      <c r="H13" s="101">
        <v>829</v>
      </c>
      <c r="I13" s="102">
        <v>67</v>
      </c>
      <c r="J13" s="103">
        <v>896</v>
      </c>
      <c r="K13" s="101">
        <v>936</v>
      </c>
      <c r="L13" s="102">
        <v>76</v>
      </c>
      <c r="M13" s="103">
        <v>1012</v>
      </c>
      <c r="N13" s="101">
        <v>1070</v>
      </c>
      <c r="O13" s="102">
        <v>89</v>
      </c>
      <c r="P13" s="103">
        <v>1159</v>
      </c>
      <c r="Q13" s="101">
        <v>1147</v>
      </c>
      <c r="R13" s="102">
        <v>122</v>
      </c>
      <c r="S13" s="103">
        <v>1269</v>
      </c>
      <c r="T13" s="101">
        <v>1113</v>
      </c>
      <c r="U13" s="102">
        <v>116</v>
      </c>
      <c r="V13" s="103">
        <v>1229</v>
      </c>
      <c r="W13" s="101">
        <v>1232</v>
      </c>
      <c r="X13" s="102">
        <v>144</v>
      </c>
      <c r="Y13" s="103">
        <v>1376</v>
      </c>
      <c r="Z13" s="101">
        <v>1395</v>
      </c>
      <c r="AA13" s="102">
        <v>201</v>
      </c>
      <c r="AB13" s="103">
        <v>1596</v>
      </c>
      <c r="AC13" s="101">
        <v>1510</v>
      </c>
      <c r="AD13" s="102">
        <v>234</v>
      </c>
      <c r="AE13" s="103">
        <v>1744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ht="15" customHeight="1">
      <c r="A14" s="100" t="s">
        <v>140</v>
      </c>
      <c r="B14" s="101">
        <v>141</v>
      </c>
      <c r="C14" s="102">
        <v>42</v>
      </c>
      <c r="D14" s="103">
        <v>183</v>
      </c>
      <c r="E14" s="101">
        <v>145</v>
      </c>
      <c r="F14" s="102">
        <v>38</v>
      </c>
      <c r="G14" s="103">
        <v>183</v>
      </c>
      <c r="H14" s="101">
        <v>143</v>
      </c>
      <c r="I14" s="102">
        <v>36</v>
      </c>
      <c r="J14" s="103">
        <v>179</v>
      </c>
      <c r="K14" s="101">
        <v>58</v>
      </c>
      <c r="L14" s="102">
        <v>31</v>
      </c>
      <c r="M14" s="103">
        <v>89</v>
      </c>
      <c r="N14" s="101">
        <v>51</v>
      </c>
      <c r="O14" s="102">
        <v>37</v>
      </c>
      <c r="P14" s="103">
        <v>88</v>
      </c>
      <c r="Q14" s="101">
        <v>41</v>
      </c>
      <c r="R14" s="102">
        <v>35</v>
      </c>
      <c r="S14" s="103">
        <v>76</v>
      </c>
      <c r="T14" s="101">
        <v>36</v>
      </c>
      <c r="U14" s="102">
        <v>26</v>
      </c>
      <c r="V14" s="103">
        <v>62</v>
      </c>
      <c r="W14" s="101">
        <v>37</v>
      </c>
      <c r="X14" s="102">
        <v>25</v>
      </c>
      <c r="Y14" s="103">
        <v>62</v>
      </c>
      <c r="Z14" s="101">
        <v>39</v>
      </c>
      <c r="AA14" s="102">
        <v>31</v>
      </c>
      <c r="AB14" s="103">
        <v>70</v>
      </c>
      <c r="AC14" s="101">
        <v>59</v>
      </c>
      <c r="AD14" s="102">
        <v>38</v>
      </c>
      <c r="AE14" s="103">
        <v>97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ht="15" customHeight="1">
      <c r="A15" s="100" t="s">
        <v>368</v>
      </c>
      <c r="B15" s="337">
        <v>2092</v>
      </c>
      <c r="C15" s="338">
        <v>371</v>
      </c>
      <c r="D15" s="292">
        <v>2463</v>
      </c>
      <c r="E15" s="337">
        <v>2252</v>
      </c>
      <c r="F15" s="338">
        <v>389</v>
      </c>
      <c r="G15" s="292">
        <v>2641</v>
      </c>
      <c r="H15" s="101">
        <v>2216</v>
      </c>
      <c r="I15" s="102">
        <v>378</v>
      </c>
      <c r="J15" s="103">
        <v>2594</v>
      </c>
      <c r="K15" s="101">
        <v>2398</v>
      </c>
      <c r="L15" s="102">
        <v>439</v>
      </c>
      <c r="M15" s="103">
        <v>2837</v>
      </c>
      <c r="N15" s="101">
        <v>2389</v>
      </c>
      <c r="O15" s="102">
        <v>447</v>
      </c>
      <c r="P15" s="103">
        <v>2836</v>
      </c>
      <c r="Q15" s="101">
        <v>2193</v>
      </c>
      <c r="R15" s="102">
        <v>400</v>
      </c>
      <c r="S15" s="103">
        <v>2593</v>
      </c>
      <c r="T15" s="101">
        <v>2652</v>
      </c>
      <c r="U15" s="102">
        <v>533</v>
      </c>
      <c r="V15" s="103">
        <v>3185</v>
      </c>
      <c r="W15" s="101">
        <v>2775</v>
      </c>
      <c r="X15" s="102">
        <v>597</v>
      </c>
      <c r="Y15" s="103">
        <v>3372</v>
      </c>
      <c r="Z15" s="101">
        <v>2727</v>
      </c>
      <c r="AA15" s="102">
        <v>710</v>
      </c>
      <c r="AB15" s="103">
        <v>3437</v>
      </c>
      <c r="AC15" s="101">
        <v>2673</v>
      </c>
      <c r="AD15" s="102">
        <v>718</v>
      </c>
      <c r="AE15" s="103">
        <v>3391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s="3" customFormat="1" ht="15" customHeight="1">
      <c r="A16" s="44" t="s">
        <v>116</v>
      </c>
      <c r="B16" s="45">
        <v>3028</v>
      </c>
      <c r="C16" s="46">
        <v>476</v>
      </c>
      <c r="D16" s="47">
        <v>3504</v>
      </c>
      <c r="E16" s="45">
        <v>3246</v>
      </c>
      <c r="F16" s="46">
        <v>512</v>
      </c>
      <c r="G16" s="47">
        <v>3758</v>
      </c>
      <c r="H16" s="45">
        <v>3188</v>
      </c>
      <c r="I16" s="46">
        <v>481</v>
      </c>
      <c r="J16" s="47">
        <v>3669</v>
      </c>
      <c r="K16" s="45">
        <v>3392</v>
      </c>
      <c r="L16" s="46">
        <v>546</v>
      </c>
      <c r="M16" s="47">
        <v>3938</v>
      </c>
      <c r="N16" s="45">
        <v>3510</v>
      </c>
      <c r="O16" s="46">
        <v>573</v>
      </c>
      <c r="P16" s="47">
        <v>4083</v>
      </c>
      <c r="Q16" s="45">
        <v>3381</v>
      </c>
      <c r="R16" s="46">
        <v>557</v>
      </c>
      <c r="S16" s="47">
        <v>3938</v>
      </c>
      <c r="T16" s="45">
        <v>3801</v>
      </c>
      <c r="U16" s="46">
        <v>675</v>
      </c>
      <c r="V16" s="47">
        <v>4476</v>
      </c>
      <c r="W16" s="45">
        <v>4044</v>
      </c>
      <c r="X16" s="46">
        <v>766</v>
      </c>
      <c r="Y16" s="47">
        <v>4810</v>
      </c>
      <c r="Z16" s="45">
        <v>4161</v>
      </c>
      <c r="AA16" s="46">
        <v>942</v>
      </c>
      <c r="AB16" s="47">
        <v>5103</v>
      </c>
      <c r="AC16" s="45">
        <v>4242</v>
      </c>
      <c r="AD16" s="46">
        <v>990</v>
      </c>
      <c r="AE16" s="47">
        <v>5232</v>
      </c>
      <c r="AF16" s="4"/>
      <c r="AG16" s="4"/>
    </row>
    <row r="17" spans="1:41" s="9" customFormat="1" ht="15" customHeight="1">
      <c r="A17" s="100" t="s">
        <v>367</v>
      </c>
      <c r="B17" s="101">
        <v>1095</v>
      </c>
      <c r="C17" s="102">
        <v>1731</v>
      </c>
      <c r="D17" s="103">
        <v>2826</v>
      </c>
      <c r="E17" s="101">
        <v>1175</v>
      </c>
      <c r="F17" s="102">
        <v>1839</v>
      </c>
      <c r="G17" s="103">
        <v>3014</v>
      </c>
      <c r="H17" s="101">
        <v>1176</v>
      </c>
      <c r="I17" s="102">
        <v>1823</v>
      </c>
      <c r="J17" s="103">
        <v>2999</v>
      </c>
      <c r="K17" s="101">
        <v>1213</v>
      </c>
      <c r="L17" s="102">
        <v>1757</v>
      </c>
      <c r="M17" s="103">
        <v>2970</v>
      </c>
      <c r="N17" s="101">
        <v>1213</v>
      </c>
      <c r="O17" s="102">
        <v>1779</v>
      </c>
      <c r="P17" s="103">
        <v>2992</v>
      </c>
      <c r="Q17" s="101">
        <v>1255</v>
      </c>
      <c r="R17" s="102">
        <v>1835</v>
      </c>
      <c r="S17" s="103">
        <v>3090</v>
      </c>
      <c r="T17" s="101">
        <v>1398</v>
      </c>
      <c r="U17" s="102">
        <v>1768</v>
      </c>
      <c r="V17" s="103">
        <v>3166</v>
      </c>
      <c r="W17" s="101">
        <v>1530</v>
      </c>
      <c r="X17" s="102">
        <v>1849</v>
      </c>
      <c r="Y17" s="103">
        <v>3379</v>
      </c>
      <c r="Z17" s="101">
        <v>1512</v>
      </c>
      <c r="AA17" s="102">
        <v>1863</v>
      </c>
      <c r="AB17" s="103">
        <v>3375</v>
      </c>
      <c r="AC17" s="101">
        <v>1678</v>
      </c>
      <c r="AD17" s="102">
        <v>1851</v>
      </c>
      <c r="AE17" s="103">
        <v>3529</v>
      </c>
      <c r="AF17" s="4"/>
      <c r="AG17" s="4"/>
    </row>
    <row r="18" spans="1:41" s="9" customFormat="1" ht="15" customHeight="1">
      <c r="A18" s="100" t="s">
        <v>366</v>
      </c>
      <c r="B18" s="101">
        <v>170</v>
      </c>
      <c r="C18" s="102">
        <v>592</v>
      </c>
      <c r="D18" s="103">
        <v>762</v>
      </c>
      <c r="E18" s="101">
        <v>165</v>
      </c>
      <c r="F18" s="102">
        <v>596</v>
      </c>
      <c r="G18" s="103">
        <v>761</v>
      </c>
      <c r="H18" s="101">
        <v>195</v>
      </c>
      <c r="I18" s="102">
        <v>651</v>
      </c>
      <c r="J18" s="103">
        <v>846</v>
      </c>
      <c r="K18" s="101">
        <v>185</v>
      </c>
      <c r="L18" s="102">
        <v>694</v>
      </c>
      <c r="M18" s="103">
        <v>879</v>
      </c>
      <c r="N18" s="101">
        <v>215</v>
      </c>
      <c r="O18" s="102">
        <v>694</v>
      </c>
      <c r="P18" s="103">
        <v>909</v>
      </c>
      <c r="Q18" s="101">
        <v>195</v>
      </c>
      <c r="R18" s="102">
        <v>691</v>
      </c>
      <c r="S18" s="103">
        <v>886</v>
      </c>
      <c r="T18" s="101">
        <v>196</v>
      </c>
      <c r="U18" s="102">
        <v>680</v>
      </c>
      <c r="V18" s="103">
        <v>876</v>
      </c>
      <c r="W18" s="101">
        <v>186</v>
      </c>
      <c r="X18" s="102">
        <v>671</v>
      </c>
      <c r="Y18" s="103">
        <v>857</v>
      </c>
      <c r="Z18" s="101">
        <v>174</v>
      </c>
      <c r="AA18" s="102">
        <v>645</v>
      </c>
      <c r="AB18" s="103">
        <v>819</v>
      </c>
      <c r="AC18" s="101">
        <v>146</v>
      </c>
      <c r="AD18" s="102">
        <v>583</v>
      </c>
      <c r="AE18" s="103">
        <v>729</v>
      </c>
      <c r="AF18" s="4"/>
      <c r="AG18" s="4"/>
    </row>
    <row r="19" spans="1:41" s="9" customFormat="1" ht="15" customHeight="1">
      <c r="A19" s="100" t="s">
        <v>124</v>
      </c>
      <c r="B19" s="101">
        <v>674</v>
      </c>
      <c r="C19" s="102">
        <v>3103</v>
      </c>
      <c r="D19" s="103">
        <v>3777</v>
      </c>
      <c r="E19" s="101">
        <v>712</v>
      </c>
      <c r="F19" s="102">
        <v>3086</v>
      </c>
      <c r="G19" s="103">
        <v>3798</v>
      </c>
      <c r="H19" s="101">
        <v>704</v>
      </c>
      <c r="I19" s="102">
        <v>3100</v>
      </c>
      <c r="J19" s="103">
        <v>3804</v>
      </c>
      <c r="K19" s="101">
        <v>638</v>
      </c>
      <c r="L19" s="102">
        <v>2679</v>
      </c>
      <c r="M19" s="103">
        <v>3317</v>
      </c>
      <c r="N19" s="101">
        <v>621</v>
      </c>
      <c r="O19" s="102">
        <v>2748</v>
      </c>
      <c r="P19" s="103">
        <v>3369</v>
      </c>
      <c r="Q19" s="101">
        <v>522</v>
      </c>
      <c r="R19" s="102">
        <v>2412</v>
      </c>
      <c r="S19" s="103">
        <v>2934</v>
      </c>
      <c r="T19" s="101">
        <v>423</v>
      </c>
      <c r="U19" s="102">
        <v>2063</v>
      </c>
      <c r="V19" s="103">
        <v>2486</v>
      </c>
      <c r="W19" s="101">
        <v>472</v>
      </c>
      <c r="X19" s="102">
        <v>2394</v>
      </c>
      <c r="Y19" s="103">
        <v>2866</v>
      </c>
      <c r="Z19" s="101">
        <v>538</v>
      </c>
      <c r="AA19" s="102">
        <v>2958</v>
      </c>
      <c r="AB19" s="103">
        <v>3496</v>
      </c>
      <c r="AC19" s="101">
        <v>513</v>
      </c>
      <c r="AD19" s="102">
        <v>2856</v>
      </c>
      <c r="AE19" s="103">
        <v>3369</v>
      </c>
      <c r="AF19" s="4"/>
      <c r="AG19" s="4"/>
    </row>
    <row r="20" spans="1:41" s="3" customFormat="1" ht="15" customHeight="1">
      <c r="A20" s="44" t="s">
        <v>383</v>
      </c>
      <c r="B20" s="45">
        <v>1939</v>
      </c>
      <c r="C20" s="46">
        <v>5426</v>
      </c>
      <c r="D20" s="47">
        <v>7365</v>
      </c>
      <c r="E20" s="45">
        <v>2052</v>
      </c>
      <c r="F20" s="46">
        <v>5521</v>
      </c>
      <c r="G20" s="47">
        <v>7573</v>
      </c>
      <c r="H20" s="45">
        <v>2075</v>
      </c>
      <c r="I20" s="46">
        <v>5574</v>
      </c>
      <c r="J20" s="47">
        <v>7649</v>
      </c>
      <c r="K20" s="45">
        <v>2036</v>
      </c>
      <c r="L20" s="46">
        <v>5130</v>
      </c>
      <c r="M20" s="47">
        <v>7166</v>
      </c>
      <c r="N20" s="45">
        <v>2049</v>
      </c>
      <c r="O20" s="46">
        <v>5221</v>
      </c>
      <c r="P20" s="47">
        <v>7270</v>
      </c>
      <c r="Q20" s="45">
        <v>1972</v>
      </c>
      <c r="R20" s="46">
        <v>4938</v>
      </c>
      <c r="S20" s="47">
        <v>6910</v>
      </c>
      <c r="T20" s="45">
        <v>2017</v>
      </c>
      <c r="U20" s="46">
        <v>4511</v>
      </c>
      <c r="V20" s="47">
        <v>6528</v>
      </c>
      <c r="W20" s="45">
        <v>2188</v>
      </c>
      <c r="X20" s="46">
        <v>4914</v>
      </c>
      <c r="Y20" s="47">
        <v>7102</v>
      </c>
      <c r="Z20" s="45">
        <v>2224</v>
      </c>
      <c r="AA20" s="46">
        <v>5466</v>
      </c>
      <c r="AB20" s="47">
        <v>7690</v>
      </c>
      <c r="AC20" s="45">
        <v>2337</v>
      </c>
      <c r="AD20" s="46">
        <v>5290</v>
      </c>
      <c r="AE20" s="47">
        <v>7627</v>
      </c>
      <c r="AF20" s="4"/>
      <c r="AG20" s="4"/>
    </row>
    <row r="21" spans="1:41" s="9" customFormat="1" ht="15" customHeight="1">
      <c r="A21" s="100" t="s">
        <v>369</v>
      </c>
      <c r="B21" s="337">
        <v>1027</v>
      </c>
      <c r="C21" s="338">
        <v>1993</v>
      </c>
      <c r="D21" s="292">
        <v>3020</v>
      </c>
      <c r="E21" s="337">
        <v>1022</v>
      </c>
      <c r="F21" s="338">
        <v>1901</v>
      </c>
      <c r="G21" s="292">
        <v>2923</v>
      </c>
      <c r="H21" s="101">
        <v>981</v>
      </c>
      <c r="I21" s="102">
        <v>1848</v>
      </c>
      <c r="J21" s="103">
        <v>2829</v>
      </c>
      <c r="K21" s="101">
        <v>944</v>
      </c>
      <c r="L21" s="102">
        <v>1860</v>
      </c>
      <c r="M21" s="103">
        <v>2804</v>
      </c>
      <c r="N21" s="101">
        <v>969</v>
      </c>
      <c r="O21" s="102">
        <v>1950</v>
      </c>
      <c r="P21" s="103">
        <v>2919</v>
      </c>
      <c r="Q21" s="101">
        <v>1021</v>
      </c>
      <c r="R21" s="102">
        <v>1980</v>
      </c>
      <c r="S21" s="103">
        <v>3001</v>
      </c>
      <c r="T21" s="101">
        <v>1032</v>
      </c>
      <c r="U21" s="102">
        <v>2140</v>
      </c>
      <c r="V21" s="103">
        <v>3172</v>
      </c>
      <c r="W21" s="101">
        <v>1094</v>
      </c>
      <c r="X21" s="102">
        <v>2199</v>
      </c>
      <c r="Y21" s="103">
        <v>3293</v>
      </c>
      <c r="Z21" s="101">
        <v>1017</v>
      </c>
      <c r="AA21" s="102">
        <v>2271</v>
      </c>
      <c r="AB21" s="103">
        <v>3288</v>
      </c>
      <c r="AC21" s="101">
        <v>997</v>
      </c>
      <c r="AD21" s="102">
        <v>2189</v>
      </c>
      <c r="AE21" s="103">
        <v>3186</v>
      </c>
      <c r="AF21" s="4"/>
      <c r="AG21" s="4"/>
    </row>
    <row r="22" spans="1:41" s="9" customFormat="1" ht="15" customHeight="1">
      <c r="A22" s="100" t="s">
        <v>370</v>
      </c>
      <c r="B22" s="337">
        <v>269</v>
      </c>
      <c r="C22" s="338">
        <v>266</v>
      </c>
      <c r="D22" s="292">
        <v>535</v>
      </c>
      <c r="E22" s="337">
        <v>257</v>
      </c>
      <c r="F22" s="338">
        <v>261</v>
      </c>
      <c r="G22" s="292">
        <v>518</v>
      </c>
      <c r="H22" s="101">
        <v>287</v>
      </c>
      <c r="I22" s="102">
        <v>256</v>
      </c>
      <c r="J22" s="103">
        <v>543</v>
      </c>
      <c r="K22" s="101">
        <v>311</v>
      </c>
      <c r="L22" s="102">
        <v>255</v>
      </c>
      <c r="M22" s="103">
        <v>566</v>
      </c>
      <c r="N22" s="101">
        <v>288</v>
      </c>
      <c r="O22" s="102">
        <v>254</v>
      </c>
      <c r="P22" s="103">
        <v>542</v>
      </c>
      <c r="Q22" s="101">
        <v>335</v>
      </c>
      <c r="R22" s="102">
        <v>260</v>
      </c>
      <c r="S22" s="103">
        <v>595</v>
      </c>
      <c r="T22" s="101">
        <v>344</v>
      </c>
      <c r="U22" s="102">
        <v>287</v>
      </c>
      <c r="V22" s="103">
        <v>631</v>
      </c>
      <c r="W22" s="101">
        <v>368</v>
      </c>
      <c r="X22" s="102">
        <v>308</v>
      </c>
      <c r="Y22" s="103">
        <v>676</v>
      </c>
      <c r="Z22" s="101">
        <v>331</v>
      </c>
      <c r="AA22" s="102">
        <v>306</v>
      </c>
      <c r="AB22" s="103">
        <v>637</v>
      </c>
      <c r="AC22" s="101">
        <v>288</v>
      </c>
      <c r="AD22" s="102">
        <v>294</v>
      </c>
      <c r="AE22" s="103">
        <v>582</v>
      </c>
      <c r="AF22" s="4"/>
      <c r="AG22" s="4"/>
    </row>
    <row r="23" spans="1:41" s="9" customFormat="1" ht="15" customHeight="1">
      <c r="A23" s="100" t="s">
        <v>371</v>
      </c>
      <c r="B23" s="337">
        <v>55</v>
      </c>
      <c r="C23" s="338">
        <v>89</v>
      </c>
      <c r="D23" s="292">
        <v>144</v>
      </c>
      <c r="E23" s="337">
        <v>46</v>
      </c>
      <c r="F23" s="338">
        <v>99</v>
      </c>
      <c r="G23" s="292">
        <v>145</v>
      </c>
      <c r="H23" s="101">
        <v>44</v>
      </c>
      <c r="I23" s="102">
        <v>85</v>
      </c>
      <c r="J23" s="103">
        <v>129</v>
      </c>
      <c r="K23" s="101">
        <v>41</v>
      </c>
      <c r="L23" s="102">
        <v>77</v>
      </c>
      <c r="M23" s="103">
        <v>118</v>
      </c>
      <c r="N23" s="101">
        <v>62</v>
      </c>
      <c r="O23" s="102">
        <v>77</v>
      </c>
      <c r="P23" s="103">
        <v>139</v>
      </c>
      <c r="Q23" s="101">
        <v>58</v>
      </c>
      <c r="R23" s="102">
        <v>74</v>
      </c>
      <c r="S23" s="103">
        <v>132</v>
      </c>
      <c r="T23" s="101">
        <v>60</v>
      </c>
      <c r="U23" s="102">
        <v>66</v>
      </c>
      <c r="V23" s="103">
        <v>126</v>
      </c>
      <c r="W23" s="101">
        <v>51</v>
      </c>
      <c r="X23" s="102">
        <v>56</v>
      </c>
      <c r="Y23" s="103">
        <v>107</v>
      </c>
      <c r="Z23" s="101">
        <v>45</v>
      </c>
      <c r="AA23" s="102">
        <v>44</v>
      </c>
      <c r="AB23" s="103">
        <v>89</v>
      </c>
      <c r="AC23" s="101">
        <v>40</v>
      </c>
      <c r="AD23" s="102">
        <v>35</v>
      </c>
      <c r="AE23" s="103">
        <v>75</v>
      </c>
      <c r="AF23" s="4"/>
      <c r="AG23" s="4"/>
    </row>
    <row r="24" spans="1:41" s="9" customFormat="1" ht="15" customHeight="1">
      <c r="A24" s="100" t="s">
        <v>372</v>
      </c>
      <c r="B24" s="337">
        <v>176</v>
      </c>
      <c r="C24" s="338">
        <v>173</v>
      </c>
      <c r="D24" s="292">
        <v>349</v>
      </c>
      <c r="E24" s="337">
        <v>167</v>
      </c>
      <c r="F24" s="338">
        <v>178</v>
      </c>
      <c r="G24" s="292">
        <v>345</v>
      </c>
      <c r="H24" s="101">
        <v>179</v>
      </c>
      <c r="I24" s="102">
        <v>160</v>
      </c>
      <c r="J24" s="103">
        <v>339</v>
      </c>
      <c r="K24" s="101">
        <v>181</v>
      </c>
      <c r="L24" s="102">
        <v>176</v>
      </c>
      <c r="M24" s="103">
        <v>357</v>
      </c>
      <c r="N24" s="101">
        <v>168</v>
      </c>
      <c r="O24" s="102">
        <v>186</v>
      </c>
      <c r="P24" s="103">
        <v>354</v>
      </c>
      <c r="Q24" s="101">
        <v>187</v>
      </c>
      <c r="R24" s="102">
        <v>200</v>
      </c>
      <c r="S24" s="103">
        <v>387</v>
      </c>
      <c r="T24" s="101">
        <v>158</v>
      </c>
      <c r="U24" s="102">
        <v>190</v>
      </c>
      <c r="V24" s="103">
        <v>348</v>
      </c>
      <c r="W24" s="101">
        <v>163</v>
      </c>
      <c r="X24" s="102">
        <v>210</v>
      </c>
      <c r="Y24" s="103">
        <v>373</v>
      </c>
      <c r="Z24" s="101">
        <v>148</v>
      </c>
      <c r="AA24" s="102">
        <v>228</v>
      </c>
      <c r="AB24" s="103">
        <v>376</v>
      </c>
      <c r="AC24" s="101">
        <v>139</v>
      </c>
      <c r="AD24" s="102">
        <v>202</v>
      </c>
      <c r="AE24" s="103">
        <v>341</v>
      </c>
      <c r="AF24" s="4"/>
      <c r="AG24" s="4"/>
    </row>
    <row r="25" spans="1:41" s="9" customFormat="1" ht="15" customHeight="1">
      <c r="A25" s="100" t="s">
        <v>373</v>
      </c>
      <c r="B25" s="337">
        <v>0</v>
      </c>
      <c r="C25" s="338">
        <v>0</v>
      </c>
      <c r="D25" s="292">
        <v>0</v>
      </c>
      <c r="E25" s="337">
        <v>0</v>
      </c>
      <c r="F25" s="338">
        <v>0</v>
      </c>
      <c r="G25" s="292">
        <v>0</v>
      </c>
      <c r="H25" s="101">
        <v>0</v>
      </c>
      <c r="I25" s="102">
        <v>0</v>
      </c>
      <c r="J25" s="103">
        <v>0</v>
      </c>
      <c r="K25" s="101">
        <v>0</v>
      </c>
      <c r="L25" s="102">
        <v>0</v>
      </c>
      <c r="M25" s="103">
        <v>0</v>
      </c>
      <c r="N25" s="101">
        <v>0</v>
      </c>
      <c r="O25" s="102">
        <v>0</v>
      </c>
      <c r="P25" s="103">
        <v>0</v>
      </c>
      <c r="Q25" s="101">
        <v>0</v>
      </c>
      <c r="R25" s="102">
        <v>0</v>
      </c>
      <c r="S25" s="103">
        <v>0</v>
      </c>
      <c r="T25" s="101">
        <v>0</v>
      </c>
      <c r="U25" s="102">
        <v>0</v>
      </c>
      <c r="V25" s="103">
        <v>0</v>
      </c>
      <c r="W25" s="288">
        <v>3</v>
      </c>
      <c r="X25" s="289">
        <v>8</v>
      </c>
      <c r="Y25" s="290">
        <v>11</v>
      </c>
      <c r="Z25" s="288">
        <v>5</v>
      </c>
      <c r="AA25" s="289">
        <v>13</v>
      </c>
      <c r="AB25" s="290">
        <v>18</v>
      </c>
      <c r="AC25" s="288">
        <v>2</v>
      </c>
      <c r="AD25" s="289">
        <v>10</v>
      </c>
      <c r="AE25" s="290">
        <v>12</v>
      </c>
      <c r="AF25" s="4"/>
      <c r="AG25" s="4"/>
    </row>
    <row r="26" spans="1:41" s="3" customFormat="1" ht="15" customHeight="1">
      <c r="A26" s="44" t="s">
        <v>374</v>
      </c>
      <c r="B26" s="370">
        <v>1527</v>
      </c>
      <c r="C26" s="369">
        <v>2521</v>
      </c>
      <c r="D26" s="368">
        <v>4048</v>
      </c>
      <c r="E26" s="370">
        <v>1492</v>
      </c>
      <c r="F26" s="369">
        <v>2439</v>
      </c>
      <c r="G26" s="368">
        <v>3931</v>
      </c>
      <c r="H26" s="45">
        <v>1491</v>
      </c>
      <c r="I26" s="46">
        <v>2349</v>
      </c>
      <c r="J26" s="47">
        <v>3840</v>
      </c>
      <c r="K26" s="45">
        <v>1477</v>
      </c>
      <c r="L26" s="46">
        <v>2368</v>
      </c>
      <c r="M26" s="47">
        <v>3845</v>
      </c>
      <c r="N26" s="45">
        <v>1487</v>
      </c>
      <c r="O26" s="46">
        <v>2467</v>
      </c>
      <c r="P26" s="47">
        <v>3954</v>
      </c>
      <c r="Q26" s="45">
        <v>1601</v>
      </c>
      <c r="R26" s="46">
        <v>2514</v>
      </c>
      <c r="S26" s="47">
        <v>4115</v>
      </c>
      <c r="T26" s="45">
        <v>1594</v>
      </c>
      <c r="U26" s="46">
        <v>2683</v>
      </c>
      <c r="V26" s="47">
        <v>4277</v>
      </c>
      <c r="W26" s="45">
        <v>1679</v>
      </c>
      <c r="X26" s="46">
        <v>2781</v>
      </c>
      <c r="Y26" s="47">
        <v>4460</v>
      </c>
      <c r="Z26" s="370">
        <v>1546</v>
      </c>
      <c r="AA26" s="369">
        <v>2862</v>
      </c>
      <c r="AB26" s="368">
        <v>4408</v>
      </c>
      <c r="AC26" s="370">
        <v>1466</v>
      </c>
      <c r="AD26" s="369">
        <v>2730</v>
      </c>
      <c r="AE26" s="368">
        <v>4196</v>
      </c>
      <c r="AF26" s="4"/>
      <c r="AG26" s="4"/>
    </row>
    <row r="27" spans="1:41" s="9" customFormat="1" ht="15" customHeight="1">
      <c r="A27" s="100" t="s">
        <v>393</v>
      </c>
      <c r="B27" s="337">
        <v>20</v>
      </c>
      <c r="C27" s="338">
        <v>19</v>
      </c>
      <c r="D27" s="292">
        <v>39</v>
      </c>
      <c r="E27" s="337">
        <v>13</v>
      </c>
      <c r="F27" s="338">
        <v>16</v>
      </c>
      <c r="G27" s="292">
        <v>29</v>
      </c>
      <c r="H27" s="101">
        <v>16</v>
      </c>
      <c r="I27" s="102">
        <v>26</v>
      </c>
      <c r="J27" s="103">
        <v>42</v>
      </c>
      <c r="K27" s="101">
        <v>18</v>
      </c>
      <c r="L27" s="102">
        <v>12</v>
      </c>
      <c r="M27" s="103">
        <v>30</v>
      </c>
      <c r="N27" s="101">
        <v>13</v>
      </c>
      <c r="O27" s="102">
        <v>13</v>
      </c>
      <c r="P27" s="103">
        <v>26</v>
      </c>
      <c r="Q27" s="101">
        <v>226</v>
      </c>
      <c r="R27" s="102">
        <v>102</v>
      </c>
      <c r="S27" s="103">
        <v>328</v>
      </c>
      <c r="T27" s="101">
        <v>29</v>
      </c>
      <c r="U27" s="102">
        <v>22</v>
      </c>
      <c r="V27" s="103">
        <v>51</v>
      </c>
      <c r="W27" s="288">
        <v>0</v>
      </c>
      <c r="X27" s="289">
        <v>0</v>
      </c>
      <c r="Y27" s="290">
        <v>0</v>
      </c>
      <c r="Z27" s="288">
        <v>43</v>
      </c>
      <c r="AA27" s="289">
        <v>84</v>
      </c>
      <c r="AB27" s="290">
        <v>127</v>
      </c>
      <c r="AC27" s="288"/>
      <c r="AD27" s="289"/>
      <c r="AE27" s="290">
        <v>0</v>
      </c>
      <c r="AF27" s="4"/>
      <c r="AG27" s="4"/>
    </row>
    <row r="28" spans="1:41" ht="15" customHeight="1">
      <c r="A28" s="104" t="s">
        <v>22</v>
      </c>
      <c r="B28" s="105">
        <v>13301</v>
      </c>
      <c r="C28" s="106">
        <v>20542</v>
      </c>
      <c r="D28" s="107">
        <v>33843</v>
      </c>
      <c r="E28" s="105">
        <v>13302</v>
      </c>
      <c r="F28" s="106">
        <v>19418</v>
      </c>
      <c r="G28" s="107">
        <v>32720</v>
      </c>
      <c r="H28" s="105">
        <v>13408</v>
      </c>
      <c r="I28" s="106">
        <v>19353</v>
      </c>
      <c r="J28" s="107">
        <v>32761</v>
      </c>
      <c r="K28" s="105">
        <v>14012</v>
      </c>
      <c r="L28" s="106">
        <v>19352</v>
      </c>
      <c r="M28" s="107">
        <v>33364</v>
      </c>
      <c r="N28" s="105">
        <v>14154</v>
      </c>
      <c r="O28" s="106">
        <v>19893</v>
      </c>
      <c r="P28" s="107">
        <v>34047</v>
      </c>
      <c r="Q28" s="105">
        <v>14509</v>
      </c>
      <c r="R28" s="106">
        <v>20150</v>
      </c>
      <c r="S28" s="107">
        <v>34659</v>
      </c>
      <c r="T28" s="105">
        <v>15240</v>
      </c>
      <c r="U28" s="106">
        <v>20266</v>
      </c>
      <c r="V28" s="107">
        <v>35506</v>
      </c>
      <c r="W28" s="105">
        <v>16183</v>
      </c>
      <c r="X28" s="106">
        <v>21360</v>
      </c>
      <c r="Y28" s="107">
        <v>37543</v>
      </c>
      <c r="Z28" s="105">
        <v>16131</v>
      </c>
      <c r="AA28" s="106">
        <v>22439</v>
      </c>
      <c r="AB28" s="107">
        <v>38570</v>
      </c>
      <c r="AC28" s="105">
        <v>16104</v>
      </c>
      <c r="AD28" s="106">
        <v>22282</v>
      </c>
      <c r="AE28" s="107">
        <v>38386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s="3" customFormat="1" ht="15" customHeight="1">
      <c r="A29" s="300" t="s">
        <v>38</v>
      </c>
      <c r="B29" s="301">
        <v>39539</v>
      </c>
      <c r="C29" s="302">
        <v>57422</v>
      </c>
      <c r="D29" s="303">
        <v>96961</v>
      </c>
      <c r="E29" s="301">
        <v>40277</v>
      </c>
      <c r="F29" s="302">
        <v>56931</v>
      </c>
      <c r="G29" s="303">
        <v>97208</v>
      </c>
      <c r="H29" s="301">
        <v>41332</v>
      </c>
      <c r="I29" s="302">
        <v>57180</v>
      </c>
      <c r="J29" s="303">
        <v>98512</v>
      </c>
      <c r="K29" s="301">
        <v>43112</v>
      </c>
      <c r="L29" s="302">
        <v>58366</v>
      </c>
      <c r="M29" s="303">
        <v>101478</v>
      </c>
      <c r="N29" s="301">
        <v>43022</v>
      </c>
      <c r="O29" s="302">
        <v>58507</v>
      </c>
      <c r="P29" s="303">
        <v>101529</v>
      </c>
      <c r="Q29" s="301">
        <v>43565</v>
      </c>
      <c r="R29" s="302">
        <v>59246</v>
      </c>
      <c r="S29" s="303">
        <v>102811</v>
      </c>
      <c r="T29" s="301">
        <v>60461</v>
      </c>
      <c r="U29" s="302">
        <v>45063</v>
      </c>
      <c r="V29" s="304" t="s">
        <v>395</v>
      </c>
      <c r="W29" s="301">
        <v>46867</v>
      </c>
      <c r="X29" s="302">
        <v>62230</v>
      </c>
      <c r="Y29" s="303">
        <v>109097</v>
      </c>
      <c r="Z29" s="305">
        <v>45842</v>
      </c>
      <c r="AA29" s="387">
        <v>60765</v>
      </c>
      <c r="AB29" s="304">
        <v>106607</v>
      </c>
      <c r="AC29" s="305">
        <v>44252</v>
      </c>
      <c r="AD29" s="387">
        <v>58773</v>
      </c>
      <c r="AE29" s="304">
        <v>103025</v>
      </c>
    </row>
    <row r="30" spans="1:41" ht="16.350000000000001" customHeight="1">
      <c r="A30" s="435" t="s">
        <v>249</v>
      </c>
      <c r="B30" s="445"/>
      <c r="C30" s="445"/>
      <c r="D30" s="445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445"/>
      <c r="P30" s="445"/>
      <c r="Q30" s="445"/>
      <c r="R30" s="445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46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ht="16.350000000000001" customHeight="1">
      <c r="A31" s="432" t="s">
        <v>219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3"/>
      <c r="Z31" s="443"/>
      <c r="AA31" s="443"/>
      <c r="AB31" s="443"/>
      <c r="AC31" s="443"/>
      <c r="AD31" s="443"/>
      <c r="AE31" s="44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16.350000000000001" customHeight="1">
      <c r="A32" s="418" t="s">
        <v>387</v>
      </c>
      <c r="B32" s="447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C32" s="447"/>
      <c r="AD32" s="447"/>
      <c r="AE32" s="448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72" ht="15" customHeight="1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43"/>
      <c r="AG33" s="43"/>
      <c r="AH33" s="43"/>
      <c r="AI33" s="43"/>
      <c r="AJ33" s="43"/>
      <c r="AK33" s="43"/>
      <c r="AL33" s="43"/>
      <c r="AM33" s="43"/>
      <c r="AN33" s="43"/>
      <c r="AP33" s="20"/>
      <c r="AQ33" s="20"/>
      <c r="AR33" s="20"/>
      <c r="AS33" s="20"/>
    </row>
    <row r="34" spans="1:72" ht="15" customHeight="1">
      <c r="A34" s="109" t="s">
        <v>394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43"/>
      <c r="AG34" s="43"/>
      <c r="AH34" s="43"/>
      <c r="AI34" s="43"/>
      <c r="AJ34" s="43"/>
      <c r="AK34" s="43"/>
      <c r="AL34" s="43"/>
      <c r="AM34" s="43"/>
      <c r="AN34" s="43"/>
      <c r="AP34" s="20"/>
      <c r="AQ34" s="20"/>
      <c r="AR34" s="20"/>
      <c r="AS34" s="20"/>
    </row>
    <row r="35" spans="1:72" ht="15" customHeight="1">
      <c r="A35" s="84" t="s">
        <v>425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43"/>
      <c r="AG35" s="43"/>
      <c r="AH35" s="43"/>
      <c r="AI35" s="43"/>
      <c r="AJ35" s="43"/>
      <c r="AK35" s="43"/>
      <c r="AL35" s="43"/>
      <c r="AM35" s="43"/>
      <c r="AN35" s="43"/>
      <c r="AP35" s="20"/>
      <c r="AQ35" s="20"/>
      <c r="AR35" s="20"/>
      <c r="AS35" s="20"/>
    </row>
    <row r="36" spans="1:72" ht="15" customHeight="1">
      <c r="A36" s="342"/>
    </row>
    <row r="37" spans="1:72" ht="15" customHeight="1">
      <c r="A37" s="342"/>
    </row>
    <row r="38" spans="1:72" ht="15" customHeight="1">
      <c r="A38" s="109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43"/>
      <c r="AG38" s="43"/>
      <c r="AH38" s="43"/>
      <c r="AI38" s="43"/>
      <c r="AJ38" s="43"/>
      <c r="AK38" s="43"/>
      <c r="AL38" s="43"/>
      <c r="AM38" s="43"/>
      <c r="AN38" s="43"/>
      <c r="AP38" s="20"/>
      <c r="AQ38" s="20"/>
      <c r="AR38" s="20"/>
      <c r="AS38" s="20"/>
    </row>
    <row r="39" spans="1:72" s="20" customFormat="1" ht="15" customHeight="1">
      <c r="A39" s="111" t="s">
        <v>47</v>
      </c>
      <c r="B39"/>
      <c r="C39" s="362"/>
      <c r="D39" s="362"/>
      <c r="E39" s="362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42"/>
      <c r="AG39" s="42"/>
      <c r="AH39" s="42"/>
      <c r="AI39" s="42"/>
      <c r="AJ39" s="42"/>
      <c r="AK39" s="42"/>
      <c r="AL39" s="42"/>
      <c r="AM39" s="42"/>
      <c r="AN39" s="42"/>
      <c r="AO39" s="43"/>
      <c r="AP39" s="4"/>
      <c r="AQ39" s="4"/>
      <c r="AR39" s="4"/>
      <c r="AS39" s="4"/>
    </row>
    <row r="40" spans="1:72" s="42" customFormat="1" ht="15" customHeight="1">
      <c r="A40" s="108"/>
      <c r="B40" s="4"/>
      <c r="C40" s="361"/>
      <c r="D40" s="361"/>
      <c r="E40" s="361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72" s="42" customFormat="1" ht="15" customHeight="1">
      <c r="A41" s="108"/>
      <c r="B41" s="4"/>
      <c r="C41" s="361"/>
      <c r="D41" s="361"/>
      <c r="E41" s="361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</row>
    <row r="42" spans="1:72" s="42" customFormat="1" ht="15" customHeight="1">
      <c r="A42" s="108"/>
      <c r="B42" s="4"/>
      <c r="C42" s="361"/>
      <c r="D42" s="361"/>
      <c r="E42" s="361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</row>
    <row r="43" spans="1:72" s="42" customFormat="1" ht="15" customHeight="1">
      <c r="A43" s="108"/>
      <c r="B43" s="4"/>
      <c r="C43" s="361"/>
      <c r="D43" s="361"/>
      <c r="E43" s="361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72" s="42" customFormat="1" ht="15" customHeight="1">
      <c r="A44" s="108"/>
      <c r="B44" s="4"/>
      <c r="C44" s="361"/>
      <c r="D44" s="361"/>
      <c r="E44" s="361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</row>
    <row r="45" spans="1:72" ht="15" customHeight="1">
      <c r="C45" s="361"/>
      <c r="D45" s="361"/>
      <c r="E45" s="361"/>
    </row>
    <row r="46" spans="1:72" ht="15" customHeight="1">
      <c r="C46" s="361"/>
      <c r="D46" s="361"/>
      <c r="E46" s="361"/>
    </row>
    <row r="47" spans="1:72" ht="15" customHeight="1">
      <c r="C47" s="361"/>
      <c r="D47" s="361"/>
      <c r="E47" s="361"/>
    </row>
    <row r="48" spans="1:72" ht="15" customHeight="1">
      <c r="C48" s="361"/>
      <c r="D48" s="361"/>
      <c r="E48" s="361"/>
    </row>
    <row r="49" spans="3:5" ht="15" customHeight="1">
      <c r="C49" s="361"/>
      <c r="D49" s="361"/>
      <c r="E49" s="361"/>
    </row>
    <row r="50" spans="3:5" ht="15" customHeight="1">
      <c r="C50" s="361"/>
      <c r="D50" s="361"/>
      <c r="E50" s="361"/>
    </row>
    <row r="51" spans="3:5" ht="15" customHeight="1">
      <c r="C51" s="361"/>
      <c r="D51" s="361"/>
      <c r="E51" s="361"/>
    </row>
    <row r="52" spans="3:5" ht="15" customHeight="1">
      <c r="C52" s="361"/>
      <c r="D52" s="361"/>
      <c r="E52" s="361"/>
    </row>
    <row r="53" spans="3:5" ht="15" customHeight="1">
      <c r="C53" s="361"/>
      <c r="D53" s="361"/>
      <c r="E53" s="361"/>
    </row>
    <row r="54" spans="3:5" ht="15" customHeight="1">
      <c r="C54" s="361"/>
      <c r="D54" s="361"/>
      <c r="E54" s="361"/>
    </row>
    <row r="55" spans="3:5" ht="15" customHeight="1">
      <c r="C55" s="361"/>
      <c r="D55" s="361"/>
      <c r="E55" s="361"/>
    </row>
  </sheetData>
  <sheetProtection selectLockedCells="1" selectUnlockedCells="1"/>
  <mergeCells count="17">
    <mergeCell ref="A1:AE1"/>
    <mergeCell ref="A2:AE2"/>
    <mergeCell ref="A3:AE3"/>
    <mergeCell ref="A4:A5"/>
    <mergeCell ref="K4:M4"/>
    <mergeCell ref="N4:P4"/>
    <mergeCell ref="AC4:AE4"/>
    <mergeCell ref="Q4:S4"/>
    <mergeCell ref="T4:V4"/>
    <mergeCell ref="W4:Y4"/>
    <mergeCell ref="Z4:AB4"/>
    <mergeCell ref="A32:AE32"/>
    <mergeCell ref="B4:D4"/>
    <mergeCell ref="E4:G4"/>
    <mergeCell ref="H4:J4"/>
    <mergeCell ref="A30:AE30"/>
    <mergeCell ref="A31:AE31"/>
  </mergeCells>
  <hyperlinks>
    <hyperlink ref="A39" location="index!A1" display="Retour à l'index" xr:uid="{54714667-3759-4952-B509-AD9AD99C097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2" manualBreakCount="2">
    <brk id="13" max="34" man="1"/>
    <brk id="25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A14C-EB58-4C8A-A7E3-67F1E3E1E544}">
  <dimension ref="A1:BQ41"/>
  <sheetViews>
    <sheetView showGridLines="0" zoomScale="80" zoomScaleNormal="80" zoomScalePageLayoutView="60" workbookViewId="0">
      <pane xSplit="1" topLeftCell="B1" activePane="topRight" state="frozen"/>
      <selection pane="topRight" sqref="A1:AE1"/>
    </sheetView>
  </sheetViews>
  <sheetFormatPr baseColWidth="10" defaultColWidth="10.7109375" defaultRowHeight="15" customHeight="1"/>
  <cols>
    <col min="1" max="1" width="60.7109375" style="4" customWidth="1"/>
    <col min="2" max="31" width="11.85546875" style="4" customWidth="1"/>
    <col min="32" max="32" width="10.7109375" style="42"/>
    <col min="33" max="38" width="10.7109375" style="42" customWidth="1"/>
    <col min="39" max="40" width="10.7109375" style="4" customWidth="1"/>
    <col min="41" max="16384" width="10.7109375" style="4"/>
  </cols>
  <sheetData>
    <row r="1" spans="1:38" s="1" customFormat="1" ht="19.350000000000001" customHeight="1">
      <c r="A1" s="426" t="s">
        <v>252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8"/>
    </row>
    <row r="2" spans="1:38" s="1" customFormat="1" ht="19.350000000000001" customHeight="1">
      <c r="A2" s="429" t="s">
        <v>414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1"/>
    </row>
    <row r="3" spans="1:38" s="1" customFormat="1" ht="19.350000000000001" customHeight="1">
      <c r="A3" s="438" t="s">
        <v>435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40"/>
    </row>
    <row r="4" spans="1:38" s="3" customFormat="1" ht="20.100000000000001" customHeight="1">
      <c r="A4" s="449"/>
      <c r="B4" s="441" t="s">
        <v>73</v>
      </c>
      <c r="C4" s="441"/>
      <c r="D4" s="442"/>
      <c r="E4" s="441" t="s">
        <v>79</v>
      </c>
      <c r="F4" s="441"/>
      <c r="G4" s="442"/>
      <c r="H4" s="441" t="s">
        <v>99</v>
      </c>
      <c r="I4" s="441"/>
      <c r="J4" s="442"/>
      <c r="K4" s="441" t="s">
        <v>153</v>
      </c>
      <c r="L4" s="441"/>
      <c r="M4" s="442"/>
      <c r="N4" s="441" t="s">
        <v>160</v>
      </c>
      <c r="O4" s="441"/>
      <c r="P4" s="442"/>
      <c r="Q4" s="441" t="s">
        <v>163</v>
      </c>
      <c r="R4" s="441"/>
      <c r="S4" s="442"/>
      <c r="T4" s="441" t="s">
        <v>165</v>
      </c>
      <c r="U4" s="441"/>
      <c r="V4" s="442"/>
      <c r="W4" s="441" t="s">
        <v>312</v>
      </c>
      <c r="X4" s="441"/>
      <c r="Y4" s="442"/>
      <c r="Z4" s="441" t="s">
        <v>416</v>
      </c>
      <c r="AA4" s="441"/>
      <c r="AB4" s="442"/>
      <c r="AC4" s="441" t="s">
        <v>421</v>
      </c>
      <c r="AD4" s="441"/>
      <c r="AE4" s="442"/>
    </row>
    <row r="5" spans="1:38" ht="20.100000000000001" customHeight="1">
      <c r="A5" s="450"/>
      <c r="B5" s="95" t="s">
        <v>113</v>
      </c>
      <c r="C5" s="95" t="s">
        <v>114</v>
      </c>
      <c r="D5" s="95" t="s">
        <v>28</v>
      </c>
      <c r="E5" s="95" t="s">
        <v>113</v>
      </c>
      <c r="F5" s="95" t="s">
        <v>114</v>
      </c>
      <c r="G5" s="95" t="s">
        <v>28</v>
      </c>
      <c r="H5" s="95" t="s">
        <v>113</v>
      </c>
      <c r="I5" s="95" t="s">
        <v>114</v>
      </c>
      <c r="J5" s="95" t="s">
        <v>28</v>
      </c>
      <c r="K5" s="95" t="s">
        <v>113</v>
      </c>
      <c r="L5" s="95" t="s">
        <v>114</v>
      </c>
      <c r="M5" s="95" t="s">
        <v>28</v>
      </c>
      <c r="N5" s="95" t="s">
        <v>113</v>
      </c>
      <c r="O5" s="95" t="s">
        <v>114</v>
      </c>
      <c r="P5" s="95" t="s">
        <v>28</v>
      </c>
      <c r="Q5" s="95" t="s">
        <v>113</v>
      </c>
      <c r="R5" s="95" t="s">
        <v>114</v>
      </c>
      <c r="S5" s="95" t="s">
        <v>28</v>
      </c>
      <c r="T5" s="95" t="s">
        <v>113</v>
      </c>
      <c r="U5" s="95" t="s">
        <v>114</v>
      </c>
      <c r="V5" s="95" t="s">
        <v>28</v>
      </c>
      <c r="W5" s="95" t="s">
        <v>113</v>
      </c>
      <c r="X5" s="95" t="s">
        <v>114</v>
      </c>
      <c r="Y5" s="95" t="s">
        <v>28</v>
      </c>
      <c r="Z5" s="95" t="s">
        <v>113</v>
      </c>
      <c r="AA5" s="95" t="s">
        <v>114</v>
      </c>
      <c r="AB5" s="95" t="s">
        <v>28</v>
      </c>
      <c r="AC5" s="95" t="s">
        <v>113</v>
      </c>
      <c r="AD5" s="95" t="s">
        <v>114</v>
      </c>
      <c r="AE5" s="95" t="s">
        <v>28</v>
      </c>
      <c r="AF5" s="4"/>
      <c r="AG5" s="4"/>
      <c r="AH5" s="4"/>
      <c r="AI5" s="4"/>
      <c r="AJ5" s="4"/>
      <c r="AK5" s="4"/>
      <c r="AL5" s="4"/>
    </row>
    <row r="6" spans="1:38" ht="15" customHeight="1">
      <c r="A6" s="100" t="s">
        <v>381</v>
      </c>
      <c r="B6" s="101">
        <v>451</v>
      </c>
      <c r="C6" s="102">
        <v>911</v>
      </c>
      <c r="D6" s="103">
        <v>1362</v>
      </c>
      <c r="E6" s="101">
        <v>454</v>
      </c>
      <c r="F6" s="102">
        <v>905</v>
      </c>
      <c r="G6" s="103">
        <v>1359</v>
      </c>
      <c r="H6" s="101">
        <v>447</v>
      </c>
      <c r="I6" s="102">
        <v>885</v>
      </c>
      <c r="J6" s="103">
        <v>1332</v>
      </c>
      <c r="K6" s="101">
        <v>425</v>
      </c>
      <c r="L6" s="102">
        <v>840</v>
      </c>
      <c r="M6" s="103">
        <v>1265</v>
      </c>
      <c r="N6" s="101">
        <v>394</v>
      </c>
      <c r="O6" s="102">
        <v>794</v>
      </c>
      <c r="P6" s="103">
        <v>1188</v>
      </c>
      <c r="Q6" s="101">
        <v>495</v>
      </c>
      <c r="R6" s="102">
        <v>934</v>
      </c>
      <c r="S6" s="103">
        <v>1429</v>
      </c>
      <c r="T6" s="101">
        <v>523</v>
      </c>
      <c r="U6" s="102">
        <v>943</v>
      </c>
      <c r="V6" s="103">
        <v>1466</v>
      </c>
      <c r="W6" s="101">
        <v>497</v>
      </c>
      <c r="X6" s="102">
        <v>901</v>
      </c>
      <c r="Y6" s="103">
        <v>1398</v>
      </c>
      <c r="Z6" s="101">
        <v>543</v>
      </c>
      <c r="AA6" s="102">
        <v>905</v>
      </c>
      <c r="AB6" s="103">
        <v>1448</v>
      </c>
      <c r="AC6" s="101">
        <v>577</v>
      </c>
      <c r="AD6" s="102">
        <v>1014</v>
      </c>
      <c r="AE6" s="103">
        <v>1591</v>
      </c>
      <c r="AF6" s="4"/>
      <c r="AG6" s="4"/>
      <c r="AH6" s="4"/>
      <c r="AI6" s="4"/>
      <c r="AJ6" s="4"/>
      <c r="AK6" s="4"/>
      <c r="AL6" s="4"/>
    </row>
    <row r="7" spans="1:38" ht="15" customHeight="1">
      <c r="A7" s="100" t="s">
        <v>378</v>
      </c>
      <c r="B7" s="101">
        <v>1633</v>
      </c>
      <c r="C7" s="102">
        <v>1431</v>
      </c>
      <c r="D7" s="103">
        <v>3064</v>
      </c>
      <c r="E7" s="101">
        <v>1769</v>
      </c>
      <c r="F7" s="102">
        <v>1536</v>
      </c>
      <c r="G7" s="103">
        <v>3305</v>
      </c>
      <c r="H7" s="101">
        <v>1889</v>
      </c>
      <c r="I7" s="102">
        <v>1662</v>
      </c>
      <c r="J7" s="103">
        <v>3551</v>
      </c>
      <c r="K7" s="101">
        <v>1931</v>
      </c>
      <c r="L7" s="102">
        <v>1629</v>
      </c>
      <c r="M7" s="103">
        <v>3560</v>
      </c>
      <c r="N7" s="101">
        <v>1891</v>
      </c>
      <c r="O7" s="102">
        <v>1659</v>
      </c>
      <c r="P7" s="103">
        <v>3550</v>
      </c>
      <c r="Q7" s="101">
        <v>2211</v>
      </c>
      <c r="R7" s="102">
        <v>1868</v>
      </c>
      <c r="S7" s="103">
        <v>4079</v>
      </c>
      <c r="T7" s="101">
        <v>2409</v>
      </c>
      <c r="U7" s="102">
        <v>1939</v>
      </c>
      <c r="V7" s="103">
        <v>4348</v>
      </c>
      <c r="W7" s="101">
        <v>2007</v>
      </c>
      <c r="X7" s="102">
        <v>1939</v>
      </c>
      <c r="Y7" s="103">
        <v>3946</v>
      </c>
      <c r="Z7" s="101">
        <v>2087</v>
      </c>
      <c r="AA7" s="102">
        <v>2047</v>
      </c>
      <c r="AB7" s="103">
        <v>4134</v>
      </c>
      <c r="AC7" s="101">
        <v>2374</v>
      </c>
      <c r="AD7" s="102">
        <v>2368</v>
      </c>
      <c r="AE7" s="103">
        <v>4742</v>
      </c>
      <c r="AF7" s="4"/>
      <c r="AG7" s="4"/>
      <c r="AH7" s="4"/>
      <c r="AI7" s="4"/>
      <c r="AJ7" s="4"/>
      <c r="AK7" s="4"/>
      <c r="AL7" s="4"/>
    </row>
    <row r="8" spans="1:38" ht="15" customHeight="1">
      <c r="A8" s="100" t="s">
        <v>382</v>
      </c>
      <c r="B8" s="101">
        <v>246</v>
      </c>
      <c r="C8" s="102">
        <v>1542</v>
      </c>
      <c r="D8" s="103">
        <v>1788</v>
      </c>
      <c r="E8" s="101">
        <v>247</v>
      </c>
      <c r="F8" s="102">
        <v>1423</v>
      </c>
      <c r="G8" s="103">
        <v>1670</v>
      </c>
      <c r="H8" s="101">
        <v>255</v>
      </c>
      <c r="I8" s="102">
        <v>1365</v>
      </c>
      <c r="J8" s="103">
        <v>1620</v>
      </c>
      <c r="K8" s="101">
        <v>269</v>
      </c>
      <c r="L8" s="102">
        <v>1310</v>
      </c>
      <c r="M8" s="103">
        <v>1579</v>
      </c>
      <c r="N8" s="101">
        <v>236</v>
      </c>
      <c r="O8" s="102">
        <v>1336</v>
      </c>
      <c r="P8" s="103">
        <v>1572</v>
      </c>
      <c r="Q8" s="101">
        <v>261</v>
      </c>
      <c r="R8" s="102">
        <v>1373</v>
      </c>
      <c r="S8" s="103">
        <v>1634</v>
      </c>
      <c r="T8" s="101">
        <v>226</v>
      </c>
      <c r="U8" s="102">
        <v>1251</v>
      </c>
      <c r="V8" s="103">
        <v>1477</v>
      </c>
      <c r="W8" s="101">
        <v>231</v>
      </c>
      <c r="X8" s="102">
        <v>1289</v>
      </c>
      <c r="Y8" s="103">
        <v>1520</v>
      </c>
      <c r="Z8" s="101">
        <v>225</v>
      </c>
      <c r="AA8" s="102">
        <v>1251</v>
      </c>
      <c r="AB8" s="103">
        <v>1476</v>
      </c>
      <c r="AC8" s="101">
        <v>228</v>
      </c>
      <c r="AD8" s="102">
        <v>1203</v>
      </c>
      <c r="AE8" s="103">
        <v>1431</v>
      </c>
      <c r="AF8" s="4"/>
      <c r="AG8" s="4"/>
      <c r="AH8" s="4"/>
      <c r="AI8" s="4"/>
      <c r="AJ8" s="4"/>
      <c r="AK8" s="4"/>
      <c r="AL8" s="4"/>
    </row>
    <row r="9" spans="1:38" s="3" customFormat="1" ht="15" customHeight="1">
      <c r="A9" s="44" t="s">
        <v>115</v>
      </c>
      <c r="B9" s="45">
        <v>2330</v>
      </c>
      <c r="C9" s="46">
        <v>3884</v>
      </c>
      <c r="D9" s="47">
        <v>6214</v>
      </c>
      <c r="E9" s="45">
        <v>2470</v>
      </c>
      <c r="F9" s="46">
        <v>3864</v>
      </c>
      <c r="G9" s="47">
        <v>6334</v>
      </c>
      <c r="H9" s="45">
        <v>2591</v>
      </c>
      <c r="I9" s="46">
        <v>3912</v>
      </c>
      <c r="J9" s="47">
        <v>6503</v>
      </c>
      <c r="K9" s="45">
        <v>2625</v>
      </c>
      <c r="L9" s="46">
        <v>3779</v>
      </c>
      <c r="M9" s="47">
        <v>6404</v>
      </c>
      <c r="N9" s="45">
        <v>2521</v>
      </c>
      <c r="O9" s="46">
        <v>3789</v>
      </c>
      <c r="P9" s="47">
        <v>6310</v>
      </c>
      <c r="Q9" s="45">
        <v>2967</v>
      </c>
      <c r="R9" s="46">
        <v>4175</v>
      </c>
      <c r="S9" s="47">
        <v>7142</v>
      </c>
      <c r="T9" s="45">
        <v>3158</v>
      </c>
      <c r="U9" s="46">
        <v>4133</v>
      </c>
      <c r="V9" s="47">
        <v>7291</v>
      </c>
      <c r="W9" s="45">
        <v>2735</v>
      </c>
      <c r="X9" s="46">
        <v>4129</v>
      </c>
      <c r="Y9" s="47">
        <v>6864</v>
      </c>
      <c r="Z9" s="45">
        <v>2855</v>
      </c>
      <c r="AA9" s="46">
        <v>4203</v>
      </c>
      <c r="AB9" s="47">
        <v>7058</v>
      </c>
      <c r="AC9" s="45">
        <f>AC6+AC7+AC8</f>
        <v>3179</v>
      </c>
      <c r="AD9" s="46">
        <f t="shared" ref="AD9:AE9" si="0">AD6+AD7+AD8</f>
        <v>4585</v>
      </c>
      <c r="AE9" s="47">
        <f t="shared" si="0"/>
        <v>7764</v>
      </c>
      <c r="AF9" s="4"/>
    </row>
    <row r="10" spans="1:38" ht="15" customHeight="1">
      <c r="A10" s="100" t="s">
        <v>376</v>
      </c>
      <c r="B10" s="101">
        <v>156</v>
      </c>
      <c r="C10" s="102">
        <v>141</v>
      </c>
      <c r="D10" s="103">
        <v>297</v>
      </c>
      <c r="E10" s="101">
        <v>167</v>
      </c>
      <c r="F10" s="102">
        <v>154</v>
      </c>
      <c r="G10" s="103">
        <v>321</v>
      </c>
      <c r="H10" s="101">
        <v>173</v>
      </c>
      <c r="I10" s="102">
        <v>170</v>
      </c>
      <c r="J10" s="103">
        <v>343</v>
      </c>
      <c r="K10" s="101">
        <v>157</v>
      </c>
      <c r="L10" s="102">
        <v>152</v>
      </c>
      <c r="M10" s="103">
        <v>309</v>
      </c>
      <c r="N10" s="101">
        <v>136</v>
      </c>
      <c r="O10" s="102">
        <v>167</v>
      </c>
      <c r="P10" s="103">
        <v>303</v>
      </c>
      <c r="Q10" s="101">
        <v>134</v>
      </c>
      <c r="R10" s="102">
        <v>173</v>
      </c>
      <c r="S10" s="103">
        <v>307</v>
      </c>
      <c r="T10" s="101">
        <v>147</v>
      </c>
      <c r="U10" s="102">
        <v>202</v>
      </c>
      <c r="V10" s="103">
        <v>349</v>
      </c>
      <c r="W10" s="101">
        <v>154</v>
      </c>
      <c r="X10" s="102">
        <v>226</v>
      </c>
      <c r="Y10" s="103">
        <v>380</v>
      </c>
      <c r="Z10" s="101">
        <v>167</v>
      </c>
      <c r="AA10" s="102">
        <v>231</v>
      </c>
      <c r="AB10" s="103">
        <v>398</v>
      </c>
      <c r="AC10" s="101">
        <v>156</v>
      </c>
      <c r="AD10" s="102">
        <v>229</v>
      </c>
      <c r="AE10" s="103">
        <v>385</v>
      </c>
      <c r="AF10" s="4"/>
      <c r="AG10" s="4"/>
      <c r="AH10" s="4"/>
      <c r="AI10" s="4"/>
      <c r="AJ10" s="4"/>
      <c r="AK10" s="4"/>
      <c r="AL10" s="4"/>
    </row>
    <row r="11" spans="1:38" ht="15" customHeight="1">
      <c r="A11" s="100" t="s">
        <v>379</v>
      </c>
      <c r="B11" s="337">
        <v>530</v>
      </c>
      <c r="C11" s="338">
        <v>190</v>
      </c>
      <c r="D11" s="292">
        <v>720</v>
      </c>
      <c r="E11" s="337">
        <v>589</v>
      </c>
      <c r="F11" s="338">
        <v>220</v>
      </c>
      <c r="G11" s="292">
        <v>809</v>
      </c>
      <c r="H11" s="101">
        <v>612</v>
      </c>
      <c r="I11" s="102">
        <v>222</v>
      </c>
      <c r="J11" s="103">
        <v>834</v>
      </c>
      <c r="K11" s="101">
        <v>575</v>
      </c>
      <c r="L11" s="102">
        <v>236</v>
      </c>
      <c r="M11" s="103">
        <v>811</v>
      </c>
      <c r="N11" s="101">
        <v>540</v>
      </c>
      <c r="O11" s="102">
        <v>254</v>
      </c>
      <c r="P11" s="103">
        <v>794</v>
      </c>
      <c r="Q11" s="101">
        <v>580</v>
      </c>
      <c r="R11" s="102">
        <v>266</v>
      </c>
      <c r="S11" s="103">
        <v>846</v>
      </c>
      <c r="T11" s="101">
        <v>637</v>
      </c>
      <c r="U11" s="102">
        <v>287</v>
      </c>
      <c r="V11" s="103">
        <v>924</v>
      </c>
      <c r="W11" s="101">
        <v>1194</v>
      </c>
      <c r="X11" s="102">
        <v>380</v>
      </c>
      <c r="Y11" s="103">
        <v>1574</v>
      </c>
      <c r="Z11" s="101">
        <v>1264</v>
      </c>
      <c r="AA11" s="102">
        <v>367</v>
      </c>
      <c r="AB11" s="103">
        <v>1631</v>
      </c>
      <c r="AC11" s="101">
        <v>1314</v>
      </c>
      <c r="AD11" s="102">
        <v>382</v>
      </c>
      <c r="AE11" s="103">
        <v>1696</v>
      </c>
      <c r="AF11" s="4"/>
      <c r="AG11" s="4"/>
      <c r="AH11" s="4"/>
      <c r="AI11" s="4"/>
      <c r="AJ11" s="4"/>
      <c r="AK11" s="4"/>
      <c r="AL11" s="4"/>
    </row>
    <row r="12" spans="1:38" s="3" customFormat="1" ht="15" customHeight="1">
      <c r="A12" s="44" t="s">
        <v>116</v>
      </c>
      <c r="B12" s="45">
        <v>686</v>
      </c>
      <c r="C12" s="46">
        <v>331</v>
      </c>
      <c r="D12" s="47">
        <v>1017</v>
      </c>
      <c r="E12" s="45">
        <v>756</v>
      </c>
      <c r="F12" s="46">
        <v>374</v>
      </c>
      <c r="G12" s="47">
        <v>1130</v>
      </c>
      <c r="H12" s="45">
        <v>785</v>
      </c>
      <c r="I12" s="46">
        <v>392</v>
      </c>
      <c r="J12" s="47">
        <v>1177</v>
      </c>
      <c r="K12" s="45">
        <v>732</v>
      </c>
      <c r="L12" s="46">
        <v>388</v>
      </c>
      <c r="M12" s="47">
        <v>1120</v>
      </c>
      <c r="N12" s="45">
        <v>676</v>
      </c>
      <c r="O12" s="46">
        <v>421</v>
      </c>
      <c r="P12" s="47">
        <v>1097</v>
      </c>
      <c r="Q12" s="45">
        <v>714</v>
      </c>
      <c r="R12" s="46">
        <v>439</v>
      </c>
      <c r="S12" s="47">
        <v>1153</v>
      </c>
      <c r="T12" s="45">
        <v>784</v>
      </c>
      <c r="U12" s="46">
        <v>489</v>
      </c>
      <c r="V12" s="47">
        <v>1273</v>
      </c>
      <c r="W12" s="45">
        <v>1348</v>
      </c>
      <c r="X12" s="46">
        <v>606</v>
      </c>
      <c r="Y12" s="47">
        <v>1954</v>
      </c>
      <c r="Z12" s="45">
        <v>1431</v>
      </c>
      <c r="AA12" s="46">
        <v>598</v>
      </c>
      <c r="AB12" s="47">
        <v>2029</v>
      </c>
      <c r="AC12" s="45">
        <f>AC10+AC11</f>
        <v>1470</v>
      </c>
      <c r="AD12" s="46">
        <f t="shared" ref="AD12:AE12" si="1">AD10+AD11</f>
        <v>611</v>
      </c>
      <c r="AE12" s="47">
        <f t="shared" si="1"/>
        <v>2081</v>
      </c>
      <c r="AF12" s="4"/>
    </row>
    <row r="13" spans="1:38" s="9" customFormat="1" ht="15" customHeight="1">
      <c r="A13" s="100" t="s">
        <v>377</v>
      </c>
      <c r="B13" s="101">
        <v>367</v>
      </c>
      <c r="C13" s="102">
        <v>1496</v>
      </c>
      <c r="D13" s="103">
        <v>1863</v>
      </c>
      <c r="E13" s="101">
        <v>374</v>
      </c>
      <c r="F13" s="102">
        <v>1569</v>
      </c>
      <c r="G13" s="103">
        <v>1943</v>
      </c>
      <c r="H13" s="101">
        <v>350</v>
      </c>
      <c r="I13" s="102">
        <v>1566</v>
      </c>
      <c r="J13" s="103">
        <v>1916</v>
      </c>
      <c r="K13" s="101">
        <v>309</v>
      </c>
      <c r="L13" s="102">
        <v>1518</v>
      </c>
      <c r="M13" s="103">
        <v>1827</v>
      </c>
      <c r="N13" s="101">
        <v>296</v>
      </c>
      <c r="O13" s="102">
        <v>1432</v>
      </c>
      <c r="P13" s="103">
        <v>1728</v>
      </c>
      <c r="Q13" s="101">
        <v>303</v>
      </c>
      <c r="R13" s="102">
        <v>1409</v>
      </c>
      <c r="S13" s="103">
        <v>1712</v>
      </c>
      <c r="T13" s="101">
        <v>337</v>
      </c>
      <c r="U13" s="102">
        <v>1446</v>
      </c>
      <c r="V13" s="103">
        <v>1783</v>
      </c>
      <c r="W13" s="101">
        <v>325</v>
      </c>
      <c r="X13" s="102">
        <v>1434</v>
      </c>
      <c r="Y13" s="103">
        <v>1759</v>
      </c>
      <c r="Z13" s="101">
        <v>336</v>
      </c>
      <c r="AA13" s="102">
        <v>1370</v>
      </c>
      <c r="AB13" s="103">
        <v>1706</v>
      </c>
      <c r="AC13" s="101">
        <v>353</v>
      </c>
      <c r="AD13" s="102">
        <v>1399</v>
      </c>
      <c r="AE13" s="103">
        <v>1752</v>
      </c>
      <c r="AF13" s="4"/>
    </row>
    <row r="14" spans="1:38" s="3" customFormat="1" ht="15" customHeight="1">
      <c r="A14" s="44" t="s">
        <v>383</v>
      </c>
      <c r="B14" s="45">
        <v>367</v>
      </c>
      <c r="C14" s="46">
        <v>1496</v>
      </c>
      <c r="D14" s="47">
        <v>1863</v>
      </c>
      <c r="E14" s="45">
        <v>374</v>
      </c>
      <c r="F14" s="46">
        <v>1569</v>
      </c>
      <c r="G14" s="47">
        <v>1943</v>
      </c>
      <c r="H14" s="45">
        <v>350</v>
      </c>
      <c r="I14" s="46">
        <v>1566</v>
      </c>
      <c r="J14" s="47">
        <v>1916</v>
      </c>
      <c r="K14" s="45">
        <v>309</v>
      </c>
      <c r="L14" s="46">
        <v>1518</v>
      </c>
      <c r="M14" s="47">
        <v>1827</v>
      </c>
      <c r="N14" s="45">
        <v>296</v>
      </c>
      <c r="O14" s="46">
        <v>1432</v>
      </c>
      <c r="P14" s="47">
        <v>1728</v>
      </c>
      <c r="Q14" s="45">
        <v>303</v>
      </c>
      <c r="R14" s="46">
        <v>1409</v>
      </c>
      <c r="S14" s="47">
        <v>1712</v>
      </c>
      <c r="T14" s="45">
        <v>337</v>
      </c>
      <c r="U14" s="46">
        <v>1446</v>
      </c>
      <c r="V14" s="47">
        <v>1783</v>
      </c>
      <c r="W14" s="45">
        <v>325</v>
      </c>
      <c r="X14" s="46">
        <v>1434</v>
      </c>
      <c r="Y14" s="47">
        <v>1759</v>
      </c>
      <c r="Z14" s="45">
        <v>336</v>
      </c>
      <c r="AA14" s="46">
        <v>1370</v>
      </c>
      <c r="AB14" s="47">
        <v>1706</v>
      </c>
      <c r="AC14" s="45">
        <v>353</v>
      </c>
      <c r="AD14" s="46">
        <v>1399</v>
      </c>
      <c r="AE14" s="47">
        <v>1752</v>
      </c>
      <c r="AF14" s="4"/>
    </row>
    <row r="15" spans="1:38" s="9" customFormat="1" ht="15" customHeight="1">
      <c r="A15" s="100" t="s">
        <v>375</v>
      </c>
      <c r="B15" s="337">
        <v>628</v>
      </c>
      <c r="C15" s="338">
        <v>571</v>
      </c>
      <c r="D15" s="292">
        <v>1199</v>
      </c>
      <c r="E15" s="337">
        <v>588</v>
      </c>
      <c r="F15" s="338">
        <v>541</v>
      </c>
      <c r="G15" s="292">
        <v>1129</v>
      </c>
      <c r="H15" s="101">
        <v>573</v>
      </c>
      <c r="I15" s="102">
        <v>552</v>
      </c>
      <c r="J15" s="103">
        <v>1125</v>
      </c>
      <c r="K15" s="101">
        <v>592</v>
      </c>
      <c r="L15" s="102">
        <v>559</v>
      </c>
      <c r="M15" s="103">
        <v>1151</v>
      </c>
      <c r="N15" s="101">
        <v>599</v>
      </c>
      <c r="O15" s="102">
        <v>592</v>
      </c>
      <c r="P15" s="103">
        <v>1191</v>
      </c>
      <c r="Q15" s="101">
        <v>600</v>
      </c>
      <c r="R15" s="102">
        <v>564</v>
      </c>
      <c r="S15" s="103">
        <v>1164</v>
      </c>
      <c r="T15" s="101">
        <v>632</v>
      </c>
      <c r="U15" s="102">
        <v>640</v>
      </c>
      <c r="V15" s="103">
        <v>1272</v>
      </c>
      <c r="W15" s="101">
        <v>626</v>
      </c>
      <c r="X15" s="102">
        <v>694</v>
      </c>
      <c r="Y15" s="103">
        <v>1320</v>
      </c>
      <c r="Z15" s="101">
        <v>610</v>
      </c>
      <c r="AA15" s="102">
        <v>751</v>
      </c>
      <c r="AB15" s="103">
        <v>1361</v>
      </c>
      <c r="AC15" s="101">
        <v>604</v>
      </c>
      <c r="AD15" s="102">
        <v>706</v>
      </c>
      <c r="AE15" s="103">
        <v>1310</v>
      </c>
      <c r="AF15" s="4"/>
    </row>
    <row r="16" spans="1:38" s="9" customFormat="1" ht="15" customHeight="1">
      <c r="A16" s="100" t="s">
        <v>380</v>
      </c>
      <c r="B16" s="337">
        <v>293</v>
      </c>
      <c r="C16" s="338">
        <v>349</v>
      </c>
      <c r="D16" s="292">
        <v>642</v>
      </c>
      <c r="E16" s="337">
        <v>345</v>
      </c>
      <c r="F16" s="338">
        <v>340</v>
      </c>
      <c r="G16" s="292">
        <v>685</v>
      </c>
      <c r="H16" s="101">
        <v>339</v>
      </c>
      <c r="I16" s="102">
        <v>326</v>
      </c>
      <c r="J16" s="103">
        <v>665</v>
      </c>
      <c r="K16" s="101">
        <v>372</v>
      </c>
      <c r="L16" s="102">
        <v>349</v>
      </c>
      <c r="M16" s="103">
        <v>721</v>
      </c>
      <c r="N16" s="101">
        <v>387</v>
      </c>
      <c r="O16" s="102">
        <v>352</v>
      </c>
      <c r="P16" s="103">
        <v>739</v>
      </c>
      <c r="Q16" s="101">
        <v>427</v>
      </c>
      <c r="R16" s="102">
        <v>371</v>
      </c>
      <c r="S16" s="103">
        <v>798</v>
      </c>
      <c r="T16" s="101">
        <v>448</v>
      </c>
      <c r="U16" s="102">
        <v>405</v>
      </c>
      <c r="V16" s="103">
        <v>853</v>
      </c>
      <c r="W16" s="101">
        <v>422</v>
      </c>
      <c r="X16" s="102">
        <v>358</v>
      </c>
      <c r="Y16" s="103">
        <v>780</v>
      </c>
      <c r="Z16" s="101">
        <v>359</v>
      </c>
      <c r="AA16" s="102">
        <v>329</v>
      </c>
      <c r="AB16" s="103">
        <v>688</v>
      </c>
      <c r="AC16" s="101">
        <v>428</v>
      </c>
      <c r="AD16" s="102">
        <v>352</v>
      </c>
      <c r="AE16" s="103">
        <v>780</v>
      </c>
      <c r="AF16" s="4"/>
    </row>
    <row r="17" spans="1:69" s="3" customFormat="1" ht="15" customHeight="1">
      <c r="A17" s="44" t="s">
        <v>374</v>
      </c>
      <c r="B17" s="370">
        <v>921</v>
      </c>
      <c r="C17" s="369">
        <v>920</v>
      </c>
      <c r="D17" s="368">
        <v>1841</v>
      </c>
      <c r="E17" s="370">
        <v>933</v>
      </c>
      <c r="F17" s="369">
        <v>881</v>
      </c>
      <c r="G17" s="368">
        <v>1814</v>
      </c>
      <c r="H17" s="45">
        <v>912</v>
      </c>
      <c r="I17" s="46">
        <v>878</v>
      </c>
      <c r="J17" s="47">
        <v>1790</v>
      </c>
      <c r="K17" s="45">
        <v>964</v>
      </c>
      <c r="L17" s="46">
        <v>908</v>
      </c>
      <c r="M17" s="47">
        <v>1872</v>
      </c>
      <c r="N17" s="45">
        <v>986</v>
      </c>
      <c r="O17" s="46">
        <v>944</v>
      </c>
      <c r="P17" s="47">
        <v>1930</v>
      </c>
      <c r="Q17" s="45">
        <v>1027</v>
      </c>
      <c r="R17" s="46">
        <v>935</v>
      </c>
      <c r="S17" s="47">
        <v>1962</v>
      </c>
      <c r="T17" s="45">
        <v>1080</v>
      </c>
      <c r="U17" s="46">
        <v>1045</v>
      </c>
      <c r="V17" s="47">
        <v>2125</v>
      </c>
      <c r="W17" s="45">
        <v>1048</v>
      </c>
      <c r="X17" s="46">
        <v>1052</v>
      </c>
      <c r="Y17" s="47">
        <v>2100</v>
      </c>
      <c r="Z17" s="45">
        <v>969</v>
      </c>
      <c r="AA17" s="46">
        <v>1080</v>
      </c>
      <c r="AB17" s="47">
        <v>2049</v>
      </c>
      <c r="AC17" s="45">
        <f>AC15+AC16</f>
        <v>1032</v>
      </c>
      <c r="AD17" s="46">
        <f t="shared" ref="AD17:AE17" si="2">AD15+AD16</f>
        <v>1058</v>
      </c>
      <c r="AE17" s="47">
        <f t="shared" si="2"/>
        <v>2090</v>
      </c>
      <c r="AF17" s="4"/>
    </row>
    <row r="18" spans="1:69" ht="15" customHeight="1">
      <c r="A18" s="104" t="s">
        <v>22</v>
      </c>
      <c r="B18" s="105">
        <v>4304</v>
      </c>
      <c r="C18" s="106">
        <v>6631</v>
      </c>
      <c r="D18" s="107">
        <v>10935</v>
      </c>
      <c r="E18" s="105">
        <v>4533</v>
      </c>
      <c r="F18" s="106">
        <v>6688</v>
      </c>
      <c r="G18" s="107">
        <v>11221</v>
      </c>
      <c r="H18" s="105">
        <v>4638</v>
      </c>
      <c r="I18" s="106">
        <v>6748</v>
      </c>
      <c r="J18" s="107">
        <v>11386</v>
      </c>
      <c r="K18" s="105">
        <v>4630</v>
      </c>
      <c r="L18" s="106">
        <v>6593</v>
      </c>
      <c r="M18" s="107">
        <v>11223</v>
      </c>
      <c r="N18" s="105">
        <v>4479</v>
      </c>
      <c r="O18" s="106">
        <v>6586</v>
      </c>
      <c r="P18" s="107">
        <v>11065</v>
      </c>
      <c r="Q18" s="105">
        <v>5011</v>
      </c>
      <c r="R18" s="106">
        <v>6958</v>
      </c>
      <c r="S18" s="107">
        <v>11969</v>
      </c>
      <c r="T18" s="105">
        <v>5359</v>
      </c>
      <c r="U18" s="106">
        <v>7113</v>
      </c>
      <c r="V18" s="107">
        <v>12472</v>
      </c>
      <c r="W18" s="105">
        <v>5456</v>
      </c>
      <c r="X18" s="106">
        <v>7221</v>
      </c>
      <c r="Y18" s="107">
        <v>12677</v>
      </c>
      <c r="Z18" s="105">
        <v>5591</v>
      </c>
      <c r="AA18" s="106">
        <v>7251</v>
      </c>
      <c r="AB18" s="107">
        <v>12842</v>
      </c>
      <c r="AC18" s="105">
        <v>6034</v>
      </c>
      <c r="AD18" s="106">
        <v>7653</v>
      </c>
      <c r="AE18" s="107">
        <v>13687</v>
      </c>
      <c r="AF18" s="4"/>
      <c r="AG18" s="4"/>
      <c r="AH18" s="4"/>
      <c r="AI18" s="4"/>
      <c r="AJ18" s="4"/>
      <c r="AK18" s="4"/>
      <c r="AL18" s="4"/>
    </row>
    <row r="19" spans="1:69" s="3" customFormat="1" ht="15" customHeight="1">
      <c r="A19" s="300" t="s">
        <v>23</v>
      </c>
      <c r="B19" s="301">
        <v>49460</v>
      </c>
      <c r="C19" s="302">
        <v>69449</v>
      </c>
      <c r="D19" s="303">
        <v>118909</v>
      </c>
      <c r="E19" s="301">
        <v>50998</v>
      </c>
      <c r="F19" s="302">
        <v>70240</v>
      </c>
      <c r="G19" s="303">
        <v>121238</v>
      </c>
      <c r="H19" s="301">
        <v>52551</v>
      </c>
      <c r="I19" s="302">
        <v>71234</v>
      </c>
      <c r="J19" s="303">
        <v>123785</v>
      </c>
      <c r="K19" s="301">
        <v>53291</v>
      </c>
      <c r="L19" s="302">
        <v>71115</v>
      </c>
      <c r="M19" s="303">
        <v>124406</v>
      </c>
      <c r="N19" s="301">
        <v>52574</v>
      </c>
      <c r="O19" s="302">
        <v>70393</v>
      </c>
      <c r="P19" s="303">
        <v>122967</v>
      </c>
      <c r="Q19" s="301">
        <v>60519</v>
      </c>
      <c r="R19" s="302">
        <v>79267</v>
      </c>
      <c r="S19" s="303">
        <v>139786</v>
      </c>
      <c r="T19" s="301">
        <v>62943</v>
      </c>
      <c r="U19" s="302">
        <v>82681</v>
      </c>
      <c r="V19" s="303">
        <v>145624</v>
      </c>
      <c r="W19" s="301">
        <v>63058</v>
      </c>
      <c r="X19" s="302">
        <v>82254</v>
      </c>
      <c r="Y19" s="303">
        <v>145312</v>
      </c>
      <c r="Z19" s="301">
        <v>63465</v>
      </c>
      <c r="AA19" s="302">
        <v>82746</v>
      </c>
      <c r="AB19" s="303">
        <v>146211</v>
      </c>
      <c r="AC19" s="301">
        <v>65450</v>
      </c>
      <c r="AD19" s="302">
        <v>85778</v>
      </c>
      <c r="AE19" s="303">
        <v>151228</v>
      </c>
    </row>
    <row r="20" spans="1:69" ht="16.350000000000001" customHeight="1">
      <c r="A20" s="435" t="s">
        <v>249</v>
      </c>
      <c r="B20" s="445"/>
      <c r="C20" s="445"/>
      <c r="D20" s="445"/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6"/>
      <c r="AF20" s="4"/>
      <c r="AG20" s="4"/>
      <c r="AH20" s="4"/>
      <c r="AI20" s="4"/>
      <c r="AJ20" s="4"/>
      <c r="AK20" s="4"/>
      <c r="AL20" s="4"/>
    </row>
    <row r="21" spans="1:69" ht="16.350000000000001" customHeight="1">
      <c r="A21" s="432" t="s">
        <v>219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43"/>
      <c r="AD21" s="443"/>
      <c r="AE21" s="444"/>
      <c r="AF21" s="4"/>
      <c r="AG21" s="4"/>
      <c r="AH21" s="4"/>
      <c r="AI21" s="4"/>
      <c r="AJ21" s="4"/>
      <c r="AK21" s="4"/>
      <c r="AL21" s="4"/>
    </row>
    <row r="22" spans="1:69" ht="16.350000000000001" customHeight="1">
      <c r="A22" s="418" t="s">
        <v>396</v>
      </c>
      <c r="B22" s="447"/>
      <c r="C22" s="447"/>
      <c r="D22" s="447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7"/>
      <c r="Y22" s="447"/>
      <c r="Z22" s="447"/>
      <c r="AA22" s="447"/>
      <c r="AB22" s="447"/>
      <c r="AC22" s="447"/>
      <c r="AD22" s="447"/>
      <c r="AE22" s="448"/>
      <c r="AF22" s="4"/>
      <c r="AG22" s="4"/>
      <c r="AH22" s="4"/>
      <c r="AI22" s="4"/>
      <c r="AJ22" s="4"/>
      <c r="AK22" s="4"/>
      <c r="AL22" s="4"/>
    </row>
    <row r="23" spans="1:69" ht="15" customHeight="1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43"/>
      <c r="AG23" s="43"/>
      <c r="AH23" s="43"/>
      <c r="AI23" s="43"/>
      <c r="AJ23" s="43"/>
      <c r="AK23" s="43"/>
      <c r="AM23" s="20"/>
      <c r="AN23" s="20"/>
      <c r="AO23" s="20"/>
      <c r="AP23" s="20"/>
    </row>
    <row r="24" spans="1:69" s="20" customFormat="1" ht="15" customHeight="1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43"/>
      <c r="AG24" s="43"/>
      <c r="AH24" s="43"/>
      <c r="AI24" s="43"/>
      <c r="AJ24" s="43"/>
      <c r="AK24" s="43"/>
      <c r="AL24" s="43"/>
    </row>
    <row r="25" spans="1:69" s="20" customFormat="1" ht="15" customHeight="1">
      <c r="A25" s="111" t="s">
        <v>47</v>
      </c>
      <c r="B25"/>
      <c r="C25" s="362"/>
      <c r="D25" s="362"/>
      <c r="E25" s="362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42"/>
      <c r="AG25" s="42"/>
      <c r="AH25" s="42"/>
      <c r="AI25" s="42"/>
      <c r="AJ25" s="42"/>
      <c r="AK25" s="42"/>
      <c r="AL25" s="43"/>
      <c r="AM25" s="4"/>
      <c r="AN25" s="4"/>
      <c r="AO25" s="4"/>
      <c r="AP25" s="4"/>
    </row>
    <row r="26" spans="1:69" s="42" customFormat="1" ht="15" customHeight="1">
      <c r="A26" s="108"/>
      <c r="B26" s="4"/>
      <c r="C26" s="361"/>
      <c r="D26" s="361"/>
      <c r="E26" s="361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s="42" customFormat="1" ht="15" customHeight="1">
      <c r="A27" s="108"/>
      <c r="B27" s="4"/>
      <c r="C27" s="361"/>
      <c r="D27" s="361"/>
      <c r="E27" s="361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s="42" customFormat="1" ht="15" customHeight="1">
      <c r="A28" s="108"/>
      <c r="B28" s="4"/>
      <c r="C28" s="361"/>
      <c r="D28" s="361"/>
      <c r="E28" s="361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s="42" customFormat="1" ht="15" customHeight="1">
      <c r="A29" s="108"/>
      <c r="B29" s="4"/>
      <c r="C29" s="361"/>
      <c r="D29" s="361"/>
      <c r="E29" s="361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s="42" customFormat="1" ht="15" customHeight="1">
      <c r="A30" s="108"/>
      <c r="B30" s="4"/>
      <c r="C30" s="361"/>
      <c r="D30" s="361"/>
      <c r="E30" s="361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>
      <c r="C31" s="361"/>
      <c r="D31" s="361"/>
      <c r="E31" s="361"/>
    </row>
    <row r="32" spans="1:69" ht="15" customHeight="1">
      <c r="C32" s="361"/>
      <c r="D32" s="361"/>
      <c r="E32" s="361"/>
    </row>
    <row r="33" spans="3:5" ht="15" customHeight="1">
      <c r="C33" s="361"/>
      <c r="D33" s="361"/>
      <c r="E33" s="361"/>
    </row>
    <row r="34" spans="3:5" ht="15" customHeight="1">
      <c r="C34" s="361"/>
      <c r="D34" s="361"/>
      <c r="E34" s="361"/>
    </row>
    <row r="35" spans="3:5" ht="15" customHeight="1">
      <c r="C35" s="361"/>
      <c r="D35" s="361"/>
      <c r="E35" s="361"/>
    </row>
    <row r="36" spans="3:5" ht="15" customHeight="1">
      <c r="C36" s="361"/>
      <c r="D36" s="361"/>
      <c r="E36" s="361"/>
    </row>
    <row r="37" spans="3:5" ht="15" customHeight="1">
      <c r="C37" s="361"/>
      <c r="D37" s="361"/>
      <c r="E37" s="361"/>
    </row>
    <row r="38" spans="3:5" ht="15" customHeight="1">
      <c r="C38" s="361"/>
      <c r="D38" s="361"/>
      <c r="E38" s="361"/>
    </row>
    <row r="39" spans="3:5" ht="15" customHeight="1">
      <c r="C39" s="361"/>
      <c r="D39" s="361"/>
      <c r="E39" s="361"/>
    </row>
    <row r="40" spans="3:5" ht="15" customHeight="1">
      <c r="C40" s="361"/>
      <c r="D40" s="361"/>
      <c r="E40" s="361"/>
    </row>
    <row r="41" spans="3:5" ht="15" customHeight="1">
      <c r="C41" s="361"/>
      <c r="D41" s="361"/>
      <c r="E41" s="361"/>
    </row>
  </sheetData>
  <sheetProtection selectLockedCells="1" selectUnlockedCells="1"/>
  <mergeCells count="17">
    <mergeCell ref="W4:Y4"/>
    <mergeCell ref="Z4:AB4"/>
    <mergeCell ref="A20:AE20"/>
    <mergeCell ref="A21:AE21"/>
    <mergeCell ref="A22:AE22"/>
    <mergeCell ref="A1:AE1"/>
    <mergeCell ref="A2:AE2"/>
    <mergeCell ref="A3:AE3"/>
    <mergeCell ref="A4:A5"/>
    <mergeCell ref="B4:D4"/>
    <mergeCell ref="E4:G4"/>
    <mergeCell ref="H4:J4"/>
    <mergeCell ref="K4:M4"/>
    <mergeCell ref="N4:P4"/>
    <mergeCell ref="AC4:AE4"/>
    <mergeCell ref="Q4:S4"/>
    <mergeCell ref="T4:V4"/>
  </mergeCells>
  <hyperlinks>
    <hyperlink ref="A25" location="index!A1" display="Retour à l'index" xr:uid="{8A60FE59-2385-4C8F-B454-2996840BFDE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1" manualBreakCount="1">
    <brk id="13" max="2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7F0A-8846-4C11-8A4B-E61AC58F2003}">
  <sheetPr>
    <pageSetUpPr fitToPage="1"/>
  </sheetPr>
  <dimension ref="A1:W21"/>
  <sheetViews>
    <sheetView showGridLines="0" zoomScale="80" zoomScaleNormal="80" zoomScalePageLayoutView="60" workbookViewId="0">
      <selection sqref="A1:S1"/>
    </sheetView>
  </sheetViews>
  <sheetFormatPr baseColWidth="10" defaultColWidth="7.7109375" defaultRowHeight="15" customHeight="1"/>
  <cols>
    <col min="1" max="1" width="38.7109375" style="1" customWidth="1"/>
    <col min="2" max="19" width="13.42578125" style="1" customWidth="1"/>
    <col min="20" max="20" width="7.7109375" style="1" customWidth="1"/>
    <col min="21" max="21" width="9.28515625" style="1" customWidth="1"/>
    <col min="22" max="16384" width="7.7109375" style="1"/>
  </cols>
  <sheetData>
    <row r="1" spans="1:23" ht="19.350000000000001" customHeight="1">
      <c r="A1" s="475" t="s">
        <v>255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7"/>
    </row>
    <row r="2" spans="1:23" ht="19.350000000000001" customHeight="1">
      <c r="A2" s="472" t="s">
        <v>397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4"/>
    </row>
    <row r="3" spans="1:23" ht="19.350000000000001" customHeight="1">
      <c r="A3" s="463" t="s">
        <v>421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5"/>
    </row>
    <row r="4" spans="1:23" s="10" customFormat="1" ht="38.1" customHeight="1">
      <c r="A4" s="489"/>
      <c r="B4" s="501" t="s">
        <v>298</v>
      </c>
      <c r="C4" s="481"/>
      <c r="D4" s="530"/>
      <c r="E4" s="501" t="s">
        <v>146</v>
      </c>
      <c r="F4" s="481"/>
      <c r="G4" s="530"/>
      <c r="H4" s="501" t="s">
        <v>147</v>
      </c>
      <c r="I4" s="481"/>
      <c r="J4" s="530"/>
      <c r="K4" s="531" t="s">
        <v>97</v>
      </c>
      <c r="L4" s="481"/>
      <c r="M4" s="481"/>
      <c r="N4" s="532" t="s">
        <v>161</v>
      </c>
      <c r="O4" s="533"/>
      <c r="P4" s="534"/>
      <c r="Q4" s="532" t="s">
        <v>132</v>
      </c>
      <c r="R4" s="533"/>
      <c r="S4" s="534"/>
    </row>
    <row r="5" spans="1:23" s="10" customFormat="1" ht="20.100000000000001" customHeight="1">
      <c r="A5" s="490"/>
      <c r="B5" s="112" t="s">
        <v>30</v>
      </c>
      <c r="C5" s="112" t="s">
        <v>31</v>
      </c>
      <c r="D5" s="112" t="s">
        <v>28</v>
      </c>
      <c r="E5" s="112" t="s">
        <v>30</v>
      </c>
      <c r="F5" s="112" t="s">
        <v>31</v>
      </c>
      <c r="G5" s="112" t="s">
        <v>28</v>
      </c>
      <c r="H5" s="112" t="s">
        <v>30</v>
      </c>
      <c r="I5" s="112" t="s">
        <v>31</v>
      </c>
      <c r="J5" s="112" t="s">
        <v>28</v>
      </c>
      <c r="K5" s="112" t="s">
        <v>30</v>
      </c>
      <c r="L5" s="112" t="s">
        <v>31</v>
      </c>
      <c r="M5" s="112" t="s">
        <v>28</v>
      </c>
      <c r="N5" s="112" t="s">
        <v>30</v>
      </c>
      <c r="O5" s="112" t="s">
        <v>31</v>
      </c>
      <c r="P5" s="183" t="s">
        <v>28</v>
      </c>
      <c r="Q5" s="112" t="s">
        <v>30</v>
      </c>
      <c r="R5" s="112" t="s">
        <v>31</v>
      </c>
      <c r="S5" s="183" t="s">
        <v>28</v>
      </c>
      <c r="W5" s="30"/>
    </row>
    <row r="6" spans="1:23" ht="15" customHeight="1">
      <c r="A6" s="279" t="s">
        <v>398</v>
      </c>
      <c r="B6" s="184">
        <v>1007</v>
      </c>
      <c r="C6" s="185">
        <v>862</v>
      </c>
      <c r="D6" s="186">
        <v>1869</v>
      </c>
      <c r="E6" s="184">
        <v>7378</v>
      </c>
      <c r="F6" s="185">
        <v>12493</v>
      </c>
      <c r="G6" s="186">
        <v>19871</v>
      </c>
      <c r="H6" s="184">
        <v>1866</v>
      </c>
      <c r="I6" s="185">
        <v>2916</v>
      </c>
      <c r="J6" s="187">
        <v>4782</v>
      </c>
      <c r="K6" s="188">
        <v>884</v>
      </c>
      <c r="L6" s="185">
        <v>1472</v>
      </c>
      <c r="M6" s="189">
        <v>2356</v>
      </c>
      <c r="N6" s="184">
        <v>103</v>
      </c>
      <c r="O6" s="190">
        <v>114</v>
      </c>
      <c r="P6" s="191">
        <v>217</v>
      </c>
      <c r="Q6" s="184">
        <v>11238</v>
      </c>
      <c r="R6" s="192">
        <v>17857</v>
      </c>
      <c r="S6" s="191">
        <v>29095</v>
      </c>
      <c r="T6" s="23"/>
      <c r="U6" s="23"/>
    </row>
    <row r="7" spans="1:23" ht="15" customHeight="1">
      <c r="A7" s="279" t="s">
        <v>399</v>
      </c>
      <c r="B7" s="184">
        <v>98</v>
      </c>
      <c r="C7" s="185">
        <v>3</v>
      </c>
      <c r="D7" s="186">
        <v>101</v>
      </c>
      <c r="E7" s="184">
        <v>4194</v>
      </c>
      <c r="F7" s="185">
        <v>1306</v>
      </c>
      <c r="G7" s="186">
        <v>5500</v>
      </c>
      <c r="H7" s="184">
        <v>920</v>
      </c>
      <c r="I7" s="185">
        <v>173</v>
      </c>
      <c r="J7" s="193">
        <v>1093</v>
      </c>
      <c r="K7" s="188">
        <v>484</v>
      </c>
      <c r="L7" s="185">
        <v>114</v>
      </c>
      <c r="M7" s="189">
        <v>598</v>
      </c>
      <c r="N7" s="184">
        <v>16</v>
      </c>
      <c r="O7" s="190">
        <v>5</v>
      </c>
      <c r="P7" s="191">
        <v>21</v>
      </c>
      <c r="Q7" s="184">
        <v>5712</v>
      </c>
      <c r="R7" s="192">
        <v>1601</v>
      </c>
      <c r="S7" s="191">
        <v>7313</v>
      </c>
      <c r="T7" s="23"/>
      <c r="U7" s="23"/>
    </row>
    <row r="8" spans="1:23" ht="15" customHeight="1">
      <c r="A8" s="279" t="s">
        <v>400</v>
      </c>
      <c r="B8" s="184">
        <v>0</v>
      </c>
      <c r="C8" s="185">
        <v>0</v>
      </c>
      <c r="D8" s="186">
        <v>0</v>
      </c>
      <c r="E8" s="184">
        <v>1096</v>
      </c>
      <c r="F8" s="185">
        <v>5071</v>
      </c>
      <c r="G8" s="186">
        <v>6167</v>
      </c>
      <c r="H8" s="184">
        <v>1296</v>
      </c>
      <c r="I8" s="185">
        <v>1093</v>
      </c>
      <c r="J8" s="193">
        <v>2389</v>
      </c>
      <c r="K8" s="188">
        <v>245</v>
      </c>
      <c r="L8" s="185">
        <v>249</v>
      </c>
      <c r="M8" s="189">
        <v>494</v>
      </c>
      <c r="N8" s="184">
        <v>53</v>
      </c>
      <c r="O8" s="190">
        <v>276</v>
      </c>
      <c r="P8" s="191">
        <v>329</v>
      </c>
      <c r="Q8" s="184">
        <v>2690</v>
      </c>
      <c r="R8" s="192">
        <v>6689</v>
      </c>
      <c r="S8" s="191">
        <v>9379</v>
      </c>
      <c r="T8" s="23"/>
      <c r="U8" s="23"/>
    </row>
    <row r="9" spans="1:23" ht="15" customHeight="1">
      <c r="A9" s="279" t="s">
        <v>401</v>
      </c>
      <c r="B9" s="119">
        <v>111</v>
      </c>
      <c r="C9" s="147">
        <v>27</v>
      </c>
      <c r="D9" s="120">
        <v>138</v>
      </c>
      <c r="E9" s="119">
        <v>516</v>
      </c>
      <c r="F9" s="147">
        <v>921</v>
      </c>
      <c r="G9" s="120">
        <v>1437</v>
      </c>
      <c r="H9" s="119">
        <v>1069</v>
      </c>
      <c r="I9" s="147">
        <v>1640</v>
      </c>
      <c r="J9" s="118">
        <v>2709</v>
      </c>
      <c r="K9" s="140">
        <v>751</v>
      </c>
      <c r="L9" s="147">
        <v>1103</v>
      </c>
      <c r="M9" s="122">
        <v>1854</v>
      </c>
      <c r="N9" s="119">
        <v>51</v>
      </c>
      <c r="O9" s="190">
        <v>97</v>
      </c>
      <c r="P9" s="148">
        <v>148</v>
      </c>
      <c r="Q9" s="119">
        <v>2498</v>
      </c>
      <c r="R9" s="194">
        <v>3788</v>
      </c>
      <c r="S9" s="148">
        <v>6286</v>
      </c>
      <c r="T9" s="23"/>
      <c r="U9" s="23"/>
    </row>
    <row r="10" spans="1:23" ht="15" customHeight="1">
      <c r="A10" s="104" t="s">
        <v>22</v>
      </c>
      <c r="B10" s="130">
        <v>1216</v>
      </c>
      <c r="C10" s="133">
        <v>892</v>
      </c>
      <c r="D10" s="131">
        <v>2108</v>
      </c>
      <c r="E10" s="130">
        <v>13184</v>
      </c>
      <c r="F10" s="133">
        <v>19791</v>
      </c>
      <c r="G10" s="131">
        <v>32975</v>
      </c>
      <c r="H10" s="130">
        <v>5151</v>
      </c>
      <c r="I10" s="133">
        <v>5822</v>
      </c>
      <c r="J10" s="136">
        <v>10973</v>
      </c>
      <c r="K10" s="142">
        <v>2364</v>
      </c>
      <c r="L10" s="133">
        <v>2938</v>
      </c>
      <c r="M10" s="133">
        <v>5302</v>
      </c>
      <c r="N10" s="130">
        <v>223</v>
      </c>
      <c r="O10" s="195">
        <v>492</v>
      </c>
      <c r="P10" s="151">
        <v>715</v>
      </c>
      <c r="Q10" s="130">
        <v>22138</v>
      </c>
      <c r="R10" s="195">
        <v>29935</v>
      </c>
      <c r="S10" s="151">
        <v>52073</v>
      </c>
      <c r="U10" s="23"/>
    </row>
    <row r="11" spans="1:23" ht="15" customHeight="1">
      <c r="A11" s="196" t="s">
        <v>148</v>
      </c>
      <c r="B11" s="197">
        <v>13794</v>
      </c>
      <c r="C11" s="198">
        <v>10786</v>
      </c>
      <c r="D11" s="199">
        <v>24580</v>
      </c>
      <c r="E11" s="197">
        <v>47923</v>
      </c>
      <c r="F11" s="198">
        <v>69314</v>
      </c>
      <c r="G11" s="199">
        <v>117237</v>
      </c>
      <c r="H11" s="197">
        <v>2065</v>
      </c>
      <c r="I11" s="198">
        <v>2659</v>
      </c>
      <c r="J11" s="200">
        <v>4724</v>
      </c>
      <c r="K11" s="201">
        <v>1191</v>
      </c>
      <c r="L11" s="198">
        <v>1449</v>
      </c>
      <c r="M11" s="198">
        <v>2640</v>
      </c>
      <c r="N11" s="197">
        <v>477</v>
      </c>
      <c r="O11" s="202">
        <v>1570</v>
      </c>
      <c r="P11" s="203">
        <v>2047</v>
      </c>
      <c r="Q11" s="197">
        <v>65450</v>
      </c>
      <c r="R11" s="202">
        <v>85778</v>
      </c>
      <c r="S11" s="203">
        <v>151228</v>
      </c>
      <c r="U11" s="23"/>
    </row>
    <row r="12" spans="1:23" ht="15" customHeight="1">
      <c r="A12" s="204" t="s">
        <v>438</v>
      </c>
      <c r="B12" s="205">
        <v>0</v>
      </c>
      <c r="C12" s="206">
        <v>0</v>
      </c>
      <c r="D12" s="207">
        <v>0</v>
      </c>
      <c r="E12" s="205">
        <v>29776</v>
      </c>
      <c r="F12" s="206">
        <v>42923</v>
      </c>
      <c r="G12" s="207">
        <v>72699</v>
      </c>
      <c r="H12" s="205">
        <v>9895</v>
      </c>
      <c r="I12" s="206">
        <v>10602</v>
      </c>
      <c r="J12" s="208">
        <v>20497</v>
      </c>
      <c r="K12" s="209">
        <v>4212</v>
      </c>
      <c r="L12" s="206">
        <v>4414</v>
      </c>
      <c r="M12" s="206">
        <v>8626</v>
      </c>
      <c r="N12" s="205">
        <v>369</v>
      </c>
      <c r="O12" s="210">
        <v>834</v>
      </c>
      <c r="P12" s="211">
        <v>1203</v>
      </c>
      <c r="Q12" s="205">
        <v>44252</v>
      </c>
      <c r="R12" s="210">
        <v>58773</v>
      </c>
      <c r="S12" s="211">
        <v>103025</v>
      </c>
      <c r="U12" s="23"/>
    </row>
    <row r="13" spans="1:23" ht="15" customHeight="1">
      <c r="A13" s="143" t="s">
        <v>29</v>
      </c>
      <c r="B13" s="305">
        <v>13794</v>
      </c>
      <c r="C13" s="310">
        <v>10786</v>
      </c>
      <c r="D13" s="306">
        <v>24580</v>
      </c>
      <c r="E13" s="305">
        <f>E11+E12</f>
        <v>77699</v>
      </c>
      <c r="F13" s="310">
        <f t="shared" ref="F13:P13" si="0">F11+F12</f>
        <v>112237</v>
      </c>
      <c r="G13" s="306">
        <f t="shared" si="0"/>
        <v>189936</v>
      </c>
      <c r="H13" s="305">
        <f t="shared" si="0"/>
        <v>11960</v>
      </c>
      <c r="I13" s="310">
        <f t="shared" si="0"/>
        <v>13261</v>
      </c>
      <c r="J13" s="304">
        <f t="shared" si="0"/>
        <v>25221</v>
      </c>
      <c r="K13" s="309">
        <f t="shared" si="0"/>
        <v>5403</v>
      </c>
      <c r="L13" s="310">
        <f t="shared" si="0"/>
        <v>5863</v>
      </c>
      <c r="M13" s="306">
        <f t="shared" si="0"/>
        <v>11266</v>
      </c>
      <c r="N13" s="305">
        <f t="shared" si="0"/>
        <v>846</v>
      </c>
      <c r="O13" s="317">
        <f t="shared" si="0"/>
        <v>2404</v>
      </c>
      <c r="P13" s="311">
        <f t="shared" si="0"/>
        <v>3250</v>
      </c>
      <c r="Q13" s="305">
        <v>109702</v>
      </c>
      <c r="R13" s="317">
        <v>144551</v>
      </c>
      <c r="S13" s="311">
        <v>254253</v>
      </c>
      <c r="U13" s="23"/>
    </row>
    <row r="14" spans="1:23" ht="16.350000000000001" customHeight="1">
      <c r="A14" s="469" t="s">
        <v>249</v>
      </c>
      <c r="B14" s="527"/>
      <c r="C14" s="527"/>
      <c r="D14" s="527"/>
      <c r="E14" s="527"/>
      <c r="F14" s="527"/>
      <c r="G14" s="52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8"/>
    </row>
    <row r="15" spans="1:23" ht="16.350000000000001" customHeight="1">
      <c r="A15" s="466" t="s">
        <v>251</v>
      </c>
      <c r="B15" s="528"/>
      <c r="C15" s="528"/>
      <c r="D15" s="528"/>
      <c r="E15" s="528"/>
      <c r="F15" s="528"/>
      <c r="G15" s="528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6"/>
    </row>
    <row r="16" spans="1:23" ht="16.350000000000001" customHeight="1">
      <c r="A16" s="451" t="s">
        <v>402</v>
      </c>
      <c r="B16" s="529"/>
      <c r="C16" s="529"/>
      <c r="D16" s="529"/>
      <c r="E16" s="529"/>
      <c r="F16" s="529"/>
      <c r="G16" s="529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4"/>
    </row>
    <row r="17" spans="1:19" ht="1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19" ht="15" customHeight="1">
      <c r="A18" s="109" t="s">
        <v>164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spans="1:19" ht="15" customHeight="1">
      <c r="A19" s="34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spans="1:19" s="19" customFormat="1" ht="15" customHeight="1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</row>
    <row r="21" spans="1:19" s="19" customFormat="1" ht="15" customHeight="1">
      <c r="A21" s="111" t="s">
        <v>47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</row>
  </sheetData>
  <sheetProtection selectLockedCells="1" selectUnlockedCells="1"/>
  <mergeCells count="13">
    <mergeCell ref="A14:S14"/>
    <mergeCell ref="A15:S15"/>
    <mergeCell ref="A16:S16"/>
    <mergeCell ref="A1:S1"/>
    <mergeCell ref="A2:S2"/>
    <mergeCell ref="A3:S3"/>
    <mergeCell ref="A4:A5"/>
    <mergeCell ref="B4:D4"/>
    <mergeCell ref="E4:G4"/>
    <mergeCell ref="H4:J4"/>
    <mergeCell ref="K4:M4"/>
    <mergeCell ref="N4:P4"/>
    <mergeCell ref="Q4:S4"/>
  </mergeCells>
  <hyperlinks>
    <hyperlink ref="A21" location="index!A1" display="Retour à l'index" xr:uid="{14CD827C-BD3A-4921-B64C-1FD283EB9CD9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9"/>
  <dimension ref="A1:BS41"/>
  <sheetViews>
    <sheetView showGridLines="0" zoomScale="80" zoomScaleNormal="80" zoomScalePageLayoutView="60" workbookViewId="0">
      <pane xSplit="1" topLeftCell="AJ1" activePane="topRight" state="frozen"/>
      <selection pane="topRight" sqref="A1:BQ1"/>
    </sheetView>
  </sheetViews>
  <sheetFormatPr baseColWidth="10" defaultColWidth="11.42578125" defaultRowHeight="15" customHeight="1"/>
  <cols>
    <col min="1" max="1" width="78.85546875" style="4" customWidth="1"/>
    <col min="2" max="4" width="11.140625" style="4" customWidth="1"/>
    <col min="5" max="5" width="13.5703125" style="4" customWidth="1"/>
    <col min="6" max="8" width="11.140625" style="4" customWidth="1"/>
    <col min="9" max="9" width="13.5703125" style="4" customWidth="1"/>
    <col min="10" max="12" width="11.140625" style="4" customWidth="1"/>
    <col min="13" max="13" width="13.5703125" style="4" customWidth="1"/>
    <col min="14" max="16" width="11.140625" style="4" customWidth="1"/>
    <col min="17" max="17" width="13.5703125" style="4" customWidth="1"/>
    <col min="18" max="20" width="11.140625" style="4" customWidth="1"/>
    <col min="21" max="21" width="13.5703125" style="4" customWidth="1"/>
    <col min="22" max="24" width="11.42578125" style="4" customWidth="1"/>
    <col min="25" max="25" width="13.7109375" style="4" customWidth="1"/>
    <col min="26" max="26" width="11.42578125" style="4" customWidth="1"/>
    <col min="27" max="27" width="10.5703125" style="4" customWidth="1"/>
    <col min="28" max="28" width="11.42578125" style="4" customWidth="1"/>
    <col min="29" max="29" width="13.7109375" style="4" customWidth="1"/>
    <col min="30" max="32" width="11.42578125" style="4" customWidth="1"/>
    <col min="33" max="33" width="13.7109375" style="4" customWidth="1"/>
    <col min="34" max="35" width="11.42578125" style="4" customWidth="1"/>
    <col min="36" max="36" width="11.42578125" style="4"/>
    <col min="37" max="37" width="13.7109375" style="4" customWidth="1"/>
    <col min="38" max="38" width="11.42578125" style="4" customWidth="1"/>
    <col min="39" max="39" width="11.5703125" style="4" customWidth="1"/>
    <col min="40" max="40" width="11.42578125" style="4" customWidth="1"/>
    <col min="41" max="41" width="13.5703125" style="4" customWidth="1"/>
    <col min="42" max="42" width="11.42578125" style="4" customWidth="1"/>
    <col min="43" max="43" width="11.5703125" style="4" customWidth="1"/>
    <col min="44" max="44" width="11.42578125" style="4" customWidth="1"/>
    <col min="45" max="45" width="13.5703125" style="4" customWidth="1"/>
    <col min="46" max="46" width="11.42578125" style="4" customWidth="1"/>
    <col min="47" max="47" width="11.5703125" style="4" customWidth="1"/>
    <col min="48" max="48" width="11.42578125" style="4" customWidth="1"/>
    <col min="49" max="49" width="13.5703125" style="4" customWidth="1"/>
    <col min="50" max="50" width="11.42578125" style="4" customWidth="1"/>
    <col min="51" max="51" width="11.5703125" style="4" customWidth="1"/>
    <col min="52" max="52" width="11.42578125" style="4" customWidth="1"/>
    <col min="53" max="53" width="13.5703125" style="4" customWidth="1"/>
    <col min="54" max="54" width="11.42578125" style="4" customWidth="1"/>
    <col min="55" max="55" width="11.5703125" style="4" customWidth="1"/>
    <col min="56" max="56" width="11.42578125" style="4" customWidth="1"/>
    <col min="57" max="57" width="13.5703125" style="4" customWidth="1"/>
    <col min="58" max="58" width="11.42578125" style="4" customWidth="1"/>
    <col min="59" max="59" width="11.5703125" style="4" customWidth="1"/>
    <col min="60" max="60" width="11.42578125" style="4" customWidth="1"/>
    <col min="61" max="61" width="13.5703125" style="4" customWidth="1"/>
    <col min="62" max="62" width="11.42578125" style="4" customWidth="1"/>
    <col min="63" max="63" width="11.5703125" style="4" customWidth="1"/>
    <col min="64" max="64" width="11.42578125" style="4" customWidth="1"/>
    <col min="65" max="65" width="13.5703125" style="4" customWidth="1"/>
    <col min="66" max="66" width="11.42578125" style="4" customWidth="1"/>
    <col min="67" max="67" width="11.5703125" style="4" customWidth="1"/>
    <col min="68" max="68" width="11.42578125" style="4" customWidth="1"/>
    <col min="69" max="69" width="13.5703125" style="4" customWidth="1"/>
    <col min="70" max="16384" width="11.42578125" style="4"/>
  </cols>
  <sheetData>
    <row r="1" spans="1:71" ht="19.350000000000001" customHeight="1">
      <c r="A1" s="538" t="s">
        <v>256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39"/>
      <c r="AD1" s="539"/>
      <c r="AE1" s="539"/>
      <c r="AF1" s="539"/>
      <c r="AG1" s="539"/>
      <c r="AH1" s="539"/>
      <c r="AI1" s="539"/>
      <c r="AJ1" s="539"/>
      <c r="AK1" s="539"/>
      <c r="AL1" s="539"/>
      <c r="AM1" s="539"/>
      <c r="AN1" s="539"/>
      <c r="AO1" s="539"/>
      <c r="AP1" s="539"/>
      <c r="AQ1" s="539"/>
      <c r="AR1" s="539"/>
      <c r="AS1" s="539"/>
      <c r="AT1" s="539"/>
      <c r="AU1" s="539"/>
      <c r="AV1" s="539"/>
      <c r="AW1" s="539"/>
      <c r="AX1" s="539"/>
      <c r="AY1" s="539"/>
      <c r="AZ1" s="539"/>
      <c r="BA1" s="539"/>
      <c r="BB1" s="539"/>
      <c r="BC1" s="539"/>
      <c r="BD1" s="539"/>
      <c r="BE1" s="539"/>
      <c r="BF1" s="539"/>
      <c r="BG1" s="539"/>
      <c r="BH1" s="539"/>
      <c r="BI1" s="539"/>
      <c r="BJ1" s="539"/>
      <c r="BK1" s="539"/>
      <c r="BL1" s="539"/>
      <c r="BM1" s="539"/>
      <c r="BN1" s="539"/>
      <c r="BO1" s="539"/>
      <c r="BP1" s="539"/>
      <c r="BQ1" s="540"/>
    </row>
    <row r="2" spans="1:71" ht="19.350000000000001" customHeight="1">
      <c r="A2" s="535" t="s">
        <v>253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  <c r="AJ2" s="536"/>
      <c r="AK2" s="536"/>
      <c r="AL2" s="536"/>
      <c r="AM2" s="536"/>
      <c r="AN2" s="536"/>
      <c r="AO2" s="536"/>
      <c r="AP2" s="536"/>
      <c r="AQ2" s="536"/>
      <c r="AR2" s="536"/>
      <c r="AS2" s="536"/>
      <c r="AT2" s="536"/>
      <c r="AU2" s="536"/>
      <c r="AV2" s="536"/>
      <c r="AW2" s="536"/>
      <c r="AX2" s="536"/>
      <c r="AY2" s="536"/>
      <c r="AZ2" s="536"/>
      <c r="BA2" s="536"/>
      <c r="BB2" s="536"/>
      <c r="BC2" s="536"/>
      <c r="BD2" s="536"/>
      <c r="BE2" s="536"/>
      <c r="BF2" s="536"/>
      <c r="BG2" s="536"/>
      <c r="BH2" s="536"/>
      <c r="BI2" s="536"/>
      <c r="BJ2" s="536"/>
      <c r="BK2" s="536"/>
      <c r="BL2" s="536"/>
      <c r="BM2" s="536"/>
      <c r="BN2" s="536"/>
      <c r="BO2" s="536"/>
      <c r="BP2" s="536"/>
      <c r="BQ2" s="537"/>
    </row>
    <row r="3" spans="1:71" ht="19.350000000000001" customHeight="1">
      <c r="A3" s="544" t="s">
        <v>342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5"/>
      <c r="AH3" s="545"/>
      <c r="AI3" s="545"/>
      <c r="AJ3" s="545"/>
      <c r="AK3" s="545"/>
      <c r="AL3" s="545"/>
      <c r="AM3" s="545"/>
      <c r="AN3" s="545"/>
      <c r="AO3" s="545"/>
      <c r="AP3" s="545"/>
      <c r="AQ3" s="545"/>
      <c r="AR3" s="545"/>
      <c r="AS3" s="545"/>
      <c r="AT3" s="545"/>
      <c r="AU3" s="545"/>
      <c r="AV3" s="545"/>
      <c r="AW3" s="545"/>
      <c r="AX3" s="545"/>
      <c r="AY3" s="545"/>
      <c r="AZ3" s="545"/>
      <c r="BA3" s="545"/>
      <c r="BB3" s="545"/>
      <c r="BC3" s="545"/>
      <c r="BD3" s="545"/>
      <c r="BE3" s="545"/>
      <c r="BF3" s="545"/>
      <c r="BG3" s="545"/>
      <c r="BH3" s="545"/>
      <c r="BI3" s="545"/>
      <c r="BJ3" s="545"/>
      <c r="BK3" s="545"/>
      <c r="BL3" s="545"/>
      <c r="BM3" s="545"/>
      <c r="BN3" s="545"/>
      <c r="BO3" s="545"/>
      <c r="BP3" s="545"/>
      <c r="BQ3" s="546"/>
    </row>
    <row r="4" spans="1:71" ht="20.100000000000001" customHeight="1">
      <c r="A4" s="547"/>
      <c r="B4" s="549" t="s">
        <v>32</v>
      </c>
      <c r="C4" s="441"/>
      <c r="D4" s="441"/>
      <c r="E4" s="441"/>
      <c r="F4" s="550" t="s">
        <v>39</v>
      </c>
      <c r="G4" s="551"/>
      <c r="H4" s="551"/>
      <c r="I4" s="552"/>
      <c r="J4" s="441" t="s">
        <v>0</v>
      </c>
      <c r="K4" s="441"/>
      <c r="L4" s="441"/>
      <c r="M4" s="441"/>
      <c r="N4" s="441" t="s">
        <v>1</v>
      </c>
      <c r="O4" s="441"/>
      <c r="P4" s="441"/>
      <c r="Q4" s="442"/>
      <c r="R4" s="441" t="s">
        <v>2</v>
      </c>
      <c r="S4" s="441"/>
      <c r="T4" s="441"/>
      <c r="U4" s="442"/>
      <c r="V4" s="441" t="s">
        <v>41</v>
      </c>
      <c r="W4" s="441"/>
      <c r="X4" s="441"/>
      <c r="Y4" s="442"/>
      <c r="Z4" s="441" t="s">
        <v>48</v>
      </c>
      <c r="AA4" s="441"/>
      <c r="AB4" s="441"/>
      <c r="AC4" s="442"/>
      <c r="AD4" s="441" t="s">
        <v>49</v>
      </c>
      <c r="AE4" s="441"/>
      <c r="AF4" s="441"/>
      <c r="AG4" s="442"/>
      <c r="AH4" s="441" t="s">
        <v>71</v>
      </c>
      <c r="AI4" s="441"/>
      <c r="AJ4" s="441"/>
      <c r="AK4" s="442"/>
      <c r="AL4" s="441" t="s">
        <v>73</v>
      </c>
      <c r="AM4" s="441"/>
      <c r="AN4" s="441"/>
      <c r="AO4" s="441"/>
      <c r="AP4" s="441" t="s">
        <v>79</v>
      </c>
      <c r="AQ4" s="441"/>
      <c r="AR4" s="441"/>
      <c r="AS4" s="441"/>
      <c r="AT4" s="441" t="s">
        <v>99</v>
      </c>
      <c r="AU4" s="441"/>
      <c r="AV4" s="441"/>
      <c r="AW4" s="441"/>
      <c r="AX4" s="441" t="s">
        <v>153</v>
      </c>
      <c r="AY4" s="441"/>
      <c r="AZ4" s="441"/>
      <c r="BA4" s="441"/>
      <c r="BB4" s="441" t="s">
        <v>160</v>
      </c>
      <c r="BC4" s="441"/>
      <c r="BD4" s="441"/>
      <c r="BE4" s="441"/>
      <c r="BF4" s="441" t="s">
        <v>163</v>
      </c>
      <c r="BG4" s="441"/>
      <c r="BH4" s="441"/>
      <c r="BI4" s="442"/>
      <c r="BJ4" s="441" t="s">
        <v>165</v>
      </c>
      <c r="BK4" s="441"/>
      <c r="BL4" s="441"/>
      <c r="BM4" s="442"/>
      <c r="BN4" s="441" t="s">
        <v>312</v>
      </c>
      <c r="BO4" s="441"/>
      <c r="BP4" s="441"/>
      <c r="BQ4" s="442"/>
    </row>
    <row r="5" spans="1:71" ht="39.950000000000003" customHeight="1">
      <c r="A5" s="548"/>
      <c r="B5" s="212" t="s">
        <v>43</v>
      </c>
      <c r="C5" s="212" t="s">
        <v>44</v>
      </c>
      <c r="D5" s="212" t="s">
        <v>28</v>
      </c>
      <c r="E5" s="212" t="s">
        <v>64</v>
      </c>
      <c r="F5" s="212" t="s">
        <v>43</v>
      </c>
      <c r="G5" s="212" t="s">
        <v>44</v>
      </c>
      <c r="H5" s="212" t="s">
        <v>28</v>
      </c>
      <c r="I5" s="212" t="s">
        <v>64</v>
      </c>
      <c r="J5" s="212" t="s">
        <v>43</v>
      </c>
      <c r="K5" s="212" t="s">
        <v>44</v>
      </c>
      <c r="L5" s="212" t="s">
        <v>28</v>
      </c>
      <c r="M5" s="212" t="s">
        <v>64</v>
      </c>
      <c r="N5" s="212" t="s">
        <v>43</v>
      </c>
      <c r="O5" s="212" t="s">
        <v>44</v>
      </c>
      <c r="P5" s="212" t="s">
        <v>28</v>
      </c>
      <c r="Q5" s="212" t="s">
        <v>64</v>
      </c>
      <c r="R5" s="212" t="s">
        <v>43</v>
      </c>
      <c r="S5" s="212" t="s">
        <v>44</v>
      </c>
      <c r="T5" s="212" t="s">
        <v>28</v>
      </c>
      <c r="U5" s="212" t="s">
        <v>64</v>
      </c>
      <c r="V5" s="212" t="s">
        <v>43</v>
      </c>
      <c r="W5" s="212" t="s">
        <v>44</v>
      </c>
      <c r="X5" s="212" t="s">
        <v>28</v>
      </c>
      <c r="Y5" s="212" t="s">
        <v>64</v>
      </c>
      <c r="Z5" s="212" t="s">
        <v>43</v>
      </c>
      <c r="AA5" s="212" t="s">
        <v>44</v>
      </c>
      <c r="AB5" s="212" t="s">
        <v>28</v>
      </c>
      <c r="AC5" s="212" t="s">
        <v>64</v>
      </c>
      <c r="AD5" s="212" t="s">
        <v>43</v>
      </c>
      <c r="AE5" s="212" t="s">
        <v>44</v>
      </c>
      <c r="AF5" s="212" t="s">
        <v>28</v>
      </c>
      <c r="AG5" s="212" t="s">
        <v>64</v>
      </c>
      <c r="AH5" s="212" t="s">
        <v>43</v>
      </c>
      <c r="AI5" s="212" t="s">
        <v>44</v>
      </c>
      <c r="AJ5" s="212" t="s">
        <v>28</v>
      </c>
      <c r="AK5" s="212" t="s">
        <v>64</v>
      </c>
      <c r="AL5" s="212" t="s">
        <v>43</v>
      </c>
      <c r="AM5" s="212" t="s">
        <v>44</v>
      </c>
      <c r="AN5" s="212" t="s">
        <v>28</v>
      </c>
      <c r="AO5" s="212" t="s">
        <v>64</v>
      </c>
      <c r="AP5" s="212" t="s">
        <v>43</v>
      </c>
      <c r="AQ5" s="212" t="s">
        <v>44</v>
      </c>
      <c r="AR5" s="212" t="s">
        <v>28</v>
      </c>
      <c r="AS5" s="212" t="s">
        <v>64</v>
      </c>
      <c r="AT5" s="212" t="s">
        <v>43</v>
      </c>
      <c r="AU5" s="212" t="s">
        <v>44</v>
      </c>
      <c r="AV5" s="212" t="s">
        <v>28</v>
      </c>
      <c r="AW5" s="212" t="s">
        <v>64</v>
      </c>
      <c r="AX5" s="212" t="s">
        <v>43</v>
      </c>
      <c r="AY5" s="212" t="s">
        <v>44</v>
      </c>
      <c r="AZ5" s="212" t="s">
        <v>28</v>
      </c>
      <c r="BA5" s="212" t="s">
        <v>64</v>
      </c>
      <c r="BB5" s="212" t="s">
        <v>43</v>
      </c>
      <c r="BC5" s="212" t="s">
        <v>44</v>
      </c>
      <c r="BD5" s="212" t="s">
        <v>28</v>
      </c>
      <c r="BE5" s="212" t="s">
        <v>64</v>
      </c>
      <c r="BF5" s="212" t="s">
        <v>43</v>
      </c>
      <c r="BG5" s="212" t="s">
        <v>44</v>
      </c>
      <c r="BH5" s="212" t="s">
        <v>28</v>
      </c>
      <c r="BI5" s="212" t="s">
        <v>64</v>
      </c>
      <c r="BJ5" s="212" t="s">
        <v>43</v>
      </c>
      <c r="BK5" s="212" t="s">
        <v>44</v>
      </c>
      <c r="BL5" s="212" t="s">
        <v>28</v>
      </c>
      <c r="BM5" s="212" t="s">
        <v>64</v>
      </c>
      <c r="BN5" s="212" t="s">
        <v>43</v>
      </c>
      <c r="BO5" s="212" t="s">
        <v>44</v>
      </c>
      <c r="BP5" s="212" t="s">
        <v>28</v>
      </c>
      <c r="BQ5" s="212" t="s">
        <v>64</v>
      </c>
    </row>
    <row r="6" spans="1:71" ht="15.95" customHeight="1">
      <c r="A6" s="213" t="s">
        <v>33</v>
      </c>
      <c r="B6" s="214">
        <v>9405</v>
      </c>
      <c r="C6" s="215">
        <v>10357</v>
      </c>
      <c r="D6" s="215">
        <v>19762</v>
      </c>
      <c r="E6" s="215">
        <v>5092</v>
      </c>
      <c r="F6" s="214">
        <v>9259</v>
      </c>
      <c r="G6" s="215">
        <v>10637</v>
      </c>
      <c r="H6" s="215">
        <v>19896</v>
      </c>
      <c r="I6" s="215">
        <v>5299</v>
      </c>
      <c r="J6" s="214">
        <v>9405</v>
      </c>
      <c r="K6" s="215">
        <v>10836</v>
      </c>
      <c r="L6" s="215">
        <v>20241</v>
      </c>
      <c r="M6" s="215">
        <v>5560</v>
      </c>
      <c r="N6" s="216">
        <v>9607</v>
      </c>
      <c r="O6" s="217">
        <v>11435</v>
      </c>
      <c r="P6" s="217">
        <v>21042</v>
      </c>
      <c r="Q6" s="218">
        <v>5997</v>
      </c>
      <c r="R6" s="216">
        <v>10143</v>
      </c>
      <c r="S6" s="217">
        <v>11875</v>
      </c>
      <c r="T6" s="217">
        <v>22018</v>
      </c>
      <c r="U6" s="218">
        <v>6420</v>
      </c>
      <c r="V6" s="216">
        <v>11352</v>
      </c>
      <c r="W6" s="217">
        <v>12939</v>
      </c>
      <c r="X6" s="217">
        <v>24291</v>
      </c>
      <c r="Y6" s="218">
        <v>7707</v>
      </c>
      <c r="Z6" s="216">
        <v>11232</v>
      </c>
      <c r="AA6" s="217">
        <v>12967</v>
      </c>
      <c r="AB6" s="217">
        <v>24199</v>
      </c>
      <c r="AC6" s="218">
        <v>7857</v>
      </c>
      <c r="AD6" s="216">
        <v>11178</v>
      </c>
      <c r="AE6" s="217">
        <v>12896</v>
      </c>
      <c r="AF6" s="217">
        <v>24074</v>
      </c>
      <c r="AG6" s="218">
        <v>7756</v>
      </c>
      <c r="AH6" s="216">
        <v>11246</v>
      </c>
      <c r="AI6" s="217">
        <v>12986</v>
      </c>
      <c r="AJ6" s="217">
        <v>24232</v>
      </c>
      <c r="AK6" s="218">
        <v>7669</v>
      </c>
      <c r="AL6" s="216">
        <v>11658</v>
      </c>
      <c r="AM6" s="217">
        <v>13563</v>
      </c>
      <c r="AN6" s="217">
        <v>25221</v>
      </c>
      <c r="AO6" s="217">
        <v>8207</v>
      </c>
      <c r="AP6" s="216">
        <v>12211</v>
      </c>
      <c r="AQ6" s="217">
        <v>14632</v>
      </c>
      <c r="AR6" s="217">
        <v>26843</v>
      </c>
      <c r="AS6" s="217">
        <v>8846</v>
      </c>
      <c r="AT6" s="216">
        <v>12028</v>
      </c>
      <c r="AU6" s="217">
        <v>14947</v>
      </c>
      <c r="AV6" s="217">
        <v>26975</v>
      </c>
      <c r="AW6" s="217">
        <v>8712</v>
      </c>
      <c r="AX6" s="216">
        <v>12383</v>
      </c>
      <c r="AY6" s="217">
        <v>15587</v>
      </c>
      <c r="AZ6" s="217">
        <v>27970</v>
      </c>
      <c r="BA6" s="217">
        <v>9020</v>
      </c>
      <c r="BB6" s="216">
        <v>12897</v>
      </c>
      <c r="BC6" s="217">
        <v>16675</v>
      </c>
      <c r="BD6" s="217">
        <v>29572</v>
      </c>
      <c r="BE6" s="217">
        <v>9589</v>
      </c>
      <c r="BF6" s="216">
        <v>13638</v>
      </c>
      <c r="BG6" s="217">
        <v>17968</v>
      </c>
      <c r="BH6" s="217">
        <v>31606</v>
      </c>
      <c r="BI6" s="218">
        <v>10242</v>
      </c>
      <c r="BJ6" s="216">
        <v>14833</v>
      </c>
      <c r="BK6" s="217">
        <v>20005</v>
      </c>
      <c r="BL6" s="217">
        <v>34838</v>
      </c>
      <c r="BM6" s="218">
        <v>11152</v>
      </c>
      <c r="BN6" s="216">
        <v>15721</v>
      </c>
      <c r="BO6" s="217">
        <v>21367</v>
      </c>
      <c r="BP6" s="217">
        <v>37088</v>
      </c>
      <c r="BQ6" s="218">
        <v>12144</v>
      </c>
    </row>
    <row r="7" spans="1:71" ht="15.95" customHeight="1">
      <c r="A7" s="213" t="s">
        <v>299</v>
      </c>
      <c r="B7" s="214">
        <v>1438</v>
      </c>
      <c r="C7" s="215">
        <v>2519</v>
      </c>
      <c r="D7" s="215">
        <v>3957</v>
      </c>
      <c r="E7" s="215">
        <v>824</v>
      </c>
      <c r="F7" s="214">
        <v>1426</v>
      </c>
      <c r="G7" s="215">
        <v>2492</v>
      </c>
      <c r="H7" s="215">
        <v>3918</v>
      </c>
      <c r="I7" s="215">
        <v>882</v>
      </c>
      <c r="J7" s="214">
        <v>1454</v>
      </c>
      <c r="K7" s="215">
        <v>2597</v>
      </c>
      <c r="L7" s="215">
        <v>4051</v>
      </c>
      <c r="M7" s="215">
        <v>889</v>
      </c>
      <c r="N7" s="214">
        <v>1535</v>
      </c>
      <c r="O7" s="215">
        <v>2845</v>
      </c>
      <c r="P7" s="215">
        <v>4380</v>
      </c>
      <c r="Q7" s="219">
        <v>1041</v>
      </c>
      <c r="R7" s="214">
        <v>1713</v>
      </c>
      <c r="S7" s="215">
        <v>3065</v>
      </c>
      <c r="T7" s="215">
        <v>4778</v>
      </c>
      <c r="U7" s="219">
        <v>1183</v>
      </c>
      <c r="V7" s="214">
        <v>1959</v>
      </c>
      <c r="W7" s="215">
        <v>3396</v>
      </c>
      <c r="X7" s="215">
        <v>5355</v>
      </c>
      <c r="Y7" s="219">
        <v>1416</v>
      </c>
      <c r="Z7" s="214">
        <v>2174</v>
      </c>
      <c r="AA7" s="215">
        <v>3728</v>
      </c>
      <c r="AB7" s="215">
        <v>5902</v>
      </c>
      <c r="AC7" s="219">
        <v>1644</v>
      </c>
      <c r="AD7" s="214">
        <v>2242</v>
      </c>
      <c r="AE7" s="215">
        <v>3819</v>
      </c>
      <c r="AF7" s="215">
        <v>6061</v>
      </c>
      <c r="AG7" s="219">
        <v>1681</v>
      </c>
      <c r="AH7" s="214">
        <v>2296</v>
      </c>
      <c r="AI7" s="215">
        <v>3943</v>
      </c>
      <c r="AJ7" s="215">
        <v>6239</v>
      </c>
      <c r="AK7" s="219">
        <v>1777</v>
      </c>
      <c r="AL7" s="214">
        <v>2443</v>
      </c>
      <c r="AM7" s="215">
        <v>4194</v>
      </c>
      <c r="AN7" s="215">
        <v>6637</v>
      </c>
      <c r="AO7" s="215">
        <v>1844</v>
      </c>
      <c r="AP7" s="214">
        <v>2479</v>
      </c>
      <c r="AQ7" s="215">
        <v>4236</v>
      </c>
      <c r="AR7" s="215">
        <v>6715</v>
      </c>
      <c r="AS7" s="215">
        <v>1756</v>
      </c>
      <c r="AT7" s="214">
        <v>2551</v>
      </c>
      <c r="AU7" s="215">
        <v>4465</v>
      </c>
      <c r="AV7" s="215">
        <v>7016</v>
      </c>
      <c r="AW7" s="215">
        <v>1801</v>
      </c>
      <c r="AX7" s="214">
        <v>2492</v>
      </c>
      <c r="AY7" s="215">
        <v>4485</v>
      </c>
      <c r="AZ7" s="215">
        <v>6977</v>
      </c>
      <c r="BA7" s="215">
        <v>1723</v>
      </c>
      <c r="BB7" s="214">
        <v>3417</v>
      </c>
      <c r="BC7" s="215">
        <v>5535</v>
      </c>
      <c r="BD7" s="215">
        <v>8952</v>
      </c>
      <c r="BE7" s="215">
        <f>3+12+15+134+176+13+11+43+70+5+30+17+54+95+11+20+31+49+20+31+139+178+14+57+46+110+15+18+79+107</f>
        <v>1603</v>
      </c>
      <c r="BF7" s="214">
        <v>3637</v>
      </c>
      <c r="BG7" s="215">
        <v>5900</v>
      </c>
      <c r="BH7" s="215">
        <v>9537</v>
      </c>
      <c r="BI7" s="219">
        <f>94+132+14+18+43+140+32+72+120+161+16+26+35+52+10+19+56+120+28+14+4+1+52+73+10+10+143+205+12+13+3+15+10</f>
        <v>1753</v>
      </c>
      <c r="BJ7" s="214">
        <v>2426</v>
      </c>
      <c r="BK7" s="215">
        <v>4735</v>
      </c>
      <c r="BL7" s="215">
        <v>7161</v>
      </c>
      <c r="BM7" s="219">
        <v>1867</v>
      </c>
      <c r="BN7" s="214">
        <v>2432</v>
      </c>
      <c r="BO7" s="215">
        <v>4757</v>
      </c>
      <c r="BP7" s="215">
        <v>7189</v>
      </c>
      <c r="BQ7" s="219">
        <v>1922</v>
      </c>
    </row>
    <row r="8" spans="1:71" ht="15.95" customHeight="1">
      <c r="A8" s="213" t="s">
        <v>300</v>
      </c>
      <c r="B8" s="214">
        <v>724</v>
      </c>
      <c r="C8" s="215">
        <v>842</v>
      </c>
      <c r="D8" s="215">
        <v>1566</v>
      </c>
      <c r="E8" s="215">
        <v>285</v>
      </c>
      <c r="F8" s="214">
        <v>906</v>
      </c>
      <c r="G8" s="215">
        <v>1126</v>
      </c>
      <c r="H8" s="215">
        <v>2032</v>
      </c>
      <c r="I8" s="215">
        <v>319</v>
      </c>
      <c r="J8" s="214">
        <v>1027</v>
      </c>
      <c r="K8" s="215">
        <v>1241</v>
      </c>
      <c r="L8" s="215">
        <v>2268</v>
      </c>
      <c r="M8" s="215">
        <v>362</v>
      </c>
      <c r="N8" s="214">
        <v>1054</v>
      </c>
      <c r="O8" s="215">
        <v>1314</v>
      </c>
      <c r="P8" s="215">
        <v>2368</v>
      </c>
      <c r="Q8" s="219">
        <v>366</v>
      </c>
      <c r="R8" s="214">
        <v>1092</v>
      </c>
      <c r="S8" s="215">
        <v>1397</v>
      </c>
      <c r="T8" s="215">
        <v>2489</v>
      </c>
      <c r="U8" s="219">
        <v>383</v>
      </c>
      <c r="V8" s="214">
        <v>1129</v>
      </c>
      <c r="W8" s="215">
        <v>1456</v>
      </c>
      <c r="X8" s="215">
        <v>2585</v>
      </c>
      <c r="Y8" s="219">
        <v>395</v>
      </c>
      <c r="Z8" s="214">
        <v>1174</v>
      </c>
      <c r="AA8" s="215">
        <v>1418</v>
      </c>
      <c r="AB8" s="215">
        <v>2592</v>
      </c>
      <c r="AC8" s="219">
        <v>384</v>
      </c>
      <c r="AD8" s="214">
        <v>1203</v>
      </c>
      <c r="AE8" s="215">
        <v>1499</v>
      </c>
      <c r="AF8" s="215">
        <v>2702</v>
      </c>
      <c r="AG8" s="219">
        <v>408</v>
      </c>
      <c r="AH8" s="214">
        <v>1236</v>
      </c>
      <c r="AI8" s="215">
        <v>1530</v>
      </c>
      <c r="AJ8" s="215">
        <v>2766</v>
      </c>
      <c r="AK8" s="219">
        <v>432</v>
      </c>
      <c r="AL8" s="214">
        <v>1275</v>
      </c>
      <c r="AM8" s="215">
        <v>1613</v>
      </c>
      <c r="AN8" s="215">
        <v>2888</v>
      </c>
      <c r="AO8" s="215">
        <v>490</v>
      </c>
      <c r="AP8" s="214">
        <v>1489</v>
      </c>
      <c r="AQ8" s="215">
        <v>2149</v>
      </c>
      <c r="AR8" s="215">
        <v>3638</v>
      </c>
      <c r="AS8" s="215">
        <v>614</v>
      </c>
      <c r="AT8" s="214">
        <v>1539</v>
      </c>
      <c r="AU8" s="215">
        <v>2334</v>
      </c>
      <c r="AV8" s="215">
        <v>3873</v>
      </c>
      <c r="AW8" s="215">
        <v>684</v>
      </c>
      <c r="AX8" s="214">
        <v>1498</v>
      </c>
      <c r="AY8" s="215">
        <v>2467</v>
      </c>
      <c r="AZ8" s="215">
        <v>3965</v>
      </c>
      <c r="BA8" s="215">
        <v>701</v>
      </c>
      <c r="BB8" s="214">
        <v>1461</v>
      </c>
      <c r="BC8" s="215">
        <v>2489</v>
      </c>
      <c r="BD8" s="215">
        <v>3950</v>
      </c>
      <c r="BE8" s="215">
        <v>669</v>
      </c>
      <c r="BF8" s="214">
        <v>1383</v>
      </c>
      <c r="BG8" s="215">
        <v>2445</v>
      </c>
      <c r="BH8" s="215">
        <v>3828</v>
      </c>
      <c r="BI8" s="219">
        <v>637</v>
      </c>
      <c r="BJ8" s="214">
        <v>1537</v>
      </c>
      <c r="BK8" s="215">
        <v>2656</v>
      </c>
      <c r="BL8" s="215">
        <v>4193</v>
      </c>
      <c r="BM8" s="219">
        <v>762</v>
      </c>
      <c r="BN8" s="214">
        <v>1630</v>
      </c>
      <c r="BO8" s="215">
        <v>2830</v>
      </c>
      <c r="BP8" s="215">
        <v>4460</v>
      </c>
      <c r="BQ8" s="219">
        <v>913</v>
      </c>
      <c r="BS8" s="382"/>
    </row>
    <row r="9" spans="1:71" ht="15.95" customHeight="1">
      <c r="A9" s="213" t="s">
        <v>34</v>
      </c>
      <c r="B9" s="214">
        <v>38</v>
      </c>
      <c r="C9" s="215">
        <v>14</v>
      </c>
      <c r="D9" s="215">
        <v>52</v>
      </c>
      <c r="E9" s="215">
        <v>33</v>
      </c>
      <c r="F9" s="214">
        <v>30</v>
      </c>
      <c r="G9" s="215">
        <v>10</v>
      </c>
      <c r="H9" s="215">
        <v>40</v>
      </c>
      <c r="I9" s="215">
        <v>25</v>
      </c>
      <c r="J9" s="214">
        <v>30</v>
      </c>
      <c r="K9" s="215">
        <v>9</v>
      </c>
      <c r="L9" s="215">
        <v>39</v>
      </c>
      <c r="M9" s="215">
        <v>26</v>
      </c>
      <c r="N9" s="214">
        <v>25</v>
      </c>
      <c r="O9" s="215">
        <v>11</v>
      </c>
      <c r="P9" s="215">
        <v>36</v>
      </c>
      <c r="Q9" s="219">
        <v>24</v>
      </c>
      <c r="R9" s="214">
        <v>17</v>
      </c>
      <c r="S9" s="215">
        <v>12</v>
      </c>
      <c r="T9" s="215">
        <v>29</v>
      </c>
      <c r="U9" s="219">
        <v>20</v>
      </c>
      <c r="V9" s="214">
        <v>25</v>
      </c>
      <c r="W9" s="215">
        <v>9</v>
      </c>
      <c r="X9" s="215">
        <v>34</v>
      </c>
      <c r="Y9" s="219">
        <v>24</v>
      </c>
      <c r="Z9" s="214">
        <v>21</v>
      </c>
      <c r="AA9" s="215">
        <v>10</v>
      </c>
      <c r="AB9" s="215">
        <v>31</v>
      </c>
      <c r="AC9" s="219">
        <v>20</v>
      </c>
      <c r="AD9" s="214">
        <v>16</v>
      </c>
      <c r="AE9" s="215">
        <v>9</v>
      </c>
      <c r="AF9" s="215">
        <v>25</v>
      </c>
      <c r="AG9" s="219">
        <v>25</v>
      </c>
      <c r="AH9" s="214">
        <v>18</v>
      </c>
      <c r="AI9" s="215">
        <v>10</v>
      </c>
      <c r="AJ9" s="215">
        <v>28</v>
      </c>
      <c r="AK9" s="219">
        <v>15</v>
      </c>
      <c r="AL9" s="214">
        <v>15</v>
      </c>
      <c r="AM9" s="215">
        <v>10</v>
      </c>
      <c r="AN9" s="215">
        <v>25</v>
      </c>
      <c r="AO9" s="215">
        <v>14</v>
      </c>
      <c r="AP9" s="214">
        <v>18</v>
      </c>
      <c r="AQ9" s="215">
        <v>11</v>
      </c>
      <c r="AR9" s="215">
        <v>29</v>
      </c>
      <c r="AS9" s="215">
        <v>18</v>
      </c>
      <c r="AT9" s="214">
        <v>20</v>
      </c>
      <c r="AU9" s="215">
        <v>15</v>
      </c>
      <c r="AV9" s="215">
        <v>35</v>
      </c>
      <c r="AW9" s="215">
        <v>26</v>
      </c>
      <c r="AX9" s="214">
        <v>20</v>
      </c>
      <c r="AY9" s="215">
        <v>9</v>
      </c>
      <c r="AZ9" s="215">
        <v>29</v>
      </c>
      <c r="BA9" s="215">
        <v>22</v>
      </c>
      <c r="BB9" s="214">
        <v>17</v>
      </c>
      <c r="BC9" s="215">
        <v>8</v>
      </c>
      <c r="BD9" s="215">
        <v>25</v>
      </c>
      <c r="BE9" s="215">
        <v>17</v>
      </c>
      <c r="BF9" s="214">
        <v>14</v>
      </c>
      <c r="BG9" s="215">
        <v>9</v>
      </c>
      <c r="BH9" s="215">
        <v>23</v>
      </c>
      <c r="BI9" s="219">
        <v>13</v>
      </c>
      <c r="BJ9" s="214">
        <v>20</v>
      </c>
      <c r="BK9" s="215">
        <v>14</v>
      </c>
      <c r="BL9" s="215">
        <v>34</v>
      </c>
      <c r="BM9" s="219">
        <v>19</v>
      </c>
      <c r="BN9" s="214">
        <v>26</v>
      </c>
      <c r="BO9" s="215">
        <v>13</v>
      </c>
      <c r="BP9" s="215">
        <v>39</v>
      </c>
      <c r="BQ9" s="219">
        <v>26</v>
      </c>
    </row>
    <row r="10" spans="1:71" ht="15.95" customHeight="1">
      <c r="A10" s="213" t="s">
        <v>63</v>
      </c>
      <c r="B10" s="214">
        <v>350</v>
      </c>
      <c r="C10" s="215">
        <v>54</v>
      </c>
      <c r="D10" s="215">
        <v>404</v>
      </c>
      <c r="E10" s="215">
        <v>129</v>
      </c>
      <c r="F10" s="214">
        <v>457</v>
      </c>
      <c r="G10" s="215">
        <v>44</v>
      </c>
      <c r="H10" s="215">
        <v>501</v>
      </c>
      <c r="I10" s="215">
        <v>164</v>
      </c>
      <c r="J10" s="214">
        <v>479</v>
      </c>
      <c r="K10" s="215">
        <v>43</v>
      </c>
      <c r="L10" s="215">
        <v>522</v>
      </c>
      <c r="M10" s="215">
        <v>189</v>
      </c>
      <c r="N10" s="214">
        <v>394</v>
      </c>
      <c r="O10" s="215">
        <v>50</v>
      </c>
      <c r="P10" s="215">
        <v>444</v>
      </c>
      <c r="Q10" s="219">
        <v>156</v>
      </c>
      <c r="R10" s="214">
        <v>338</v>
      </c>
      <c r="S10" s="215">
        <v>52</v>
      </c>
      <c r="T10" s="215">
        <v>390</v>
      </c>
      <c r="U10" s="219">
        <v>123</v>
      </c>
      <c r="V10" s="214">
        <v>304</v>
      </c>
      <c r="W10" s="215">
        <v>45</v>
      </c>
      <c r="X10" s="215">
        <v>349</v>
      </c>
      <c r="Y10" s="219">
        <v>94</v>
      </c>
      <c r="Z10" s="214">
        <v>201</v>
      </c>
      <c r="AA10" s="215">
        <v>38</v>
      </c>
      <c r="AB10" s="215">
        <v>239</v>
      </c>
      <c r="AC10" s="219">
        <v>80</v>
      </c>
      <c r="AD10" s="214">
        <v>286</v>
      </c>
      <c r="AE10" s="215">
        <v>50</v>
      </c>
      <c r="AF10" s="215">
        <v>336</v>
      </c>
      <c r="AG10" s="219">
        <v>78</v>
      </c>
      <c r="AH10" s="214">
        <v>318</v>
      </c>
      <c r="AI10" s="215">
        <v>59</v>
      </c>
      <c r="AJ10" s="215">
        <v>377</v>
      </c>
      <c r="AK10" s="219">
        <v>74</v>
      </c>
      <c r="AL10" s="214">
        <v>246</v>
      </c>
      <c r="AM10" s="215">
        <v>42</v>
      </c>
      <c r="AN10" s="215">
        <v>288</v>
      </c>
      <c r="AO10" s="215">
        <v>44</v>
      </c>
      <c r="AP10" s="214">
        <v>262</v>
      </c>
      <c r="AQ10" s="215">
        <v>53</v>
      </c>
      <c r="AR10" s="215">
        <v>315</v>
      </c>
      <c r="AS10" s="215">
        <v>70</v>
      </c>
      <c r="AT10" s="214">
        <v>168</v>
      </c>
      <c r="AU10" s="215">
        <v>39</v>
      </c>
      <c r="AV10" s="215">
        <v>207</v>
      </c>
      <c r="AW10" s="215">
        <v>37</v>
      </c>
      <c r="AX10" s="214">
        <v>162</v>
      </c>
      <c r="AY10" s="215">
        <v>38</v>
      </c>
      <c r="AZ10" s="215">
        <v>200</v>
      </c>
      <c r="BA10" s="215">
        <v>33</v>
      </c>
      <c r="BB10" s="214">
        <v>170</v>
      </c>
      <c r="BC10" s="215">
        <v>43</v>
      </c>
      <c r="BD10" s="215">
        <v>213</v>
      </c>
      <c r="BE10" s="215">
        <v>44</v>
      </c>
      <c r="BF10" s="214">
        <v>163</v>
      </c>
      <c r="BG10" s="215">
        <v>43</v>
      </c>
      <c r="BH10" s="215">
        <v>206</v>
      </c>
      <c r="BI10" s="219">
        <v>42</v>
      </c>
      <c r="BJ10" s="214">
        <v>164</v>
      </c>
      <c r="BK10" s="215">
        <v>44</v>
      </c>
      <c r="BL10" s="215">
        <v>208</v>
      </c>
      <c r="BM10" s="219">
        <v>48</v>
      </c>
      <c r="BN10" s="214">
        <v>219</v>
      </c>
      <c r="BO10" s="215">
        <v>62</v>
      </c>
      <c r="BP10" s="215">
        <v>281</v>
      </c>
      <c r="BQ10" s="219">
        <v>57</v>
      </c>
    </row>
    <row r="11" spans="1:71" ht="17.100000000000001" customHeight="1">
      <c r="A11" s="17" t="s">
        <v>61</v>
      </c>
      <c r="B11" s="24">
        <v>11955</v>
      </c>
      <c r="C11" s="25">
        <v>13786</v>
      </c>
      <c r="D11" s="25">
        <v>25741</v>
      </c>
      <c r="E11" s="25">
        <v>6363</v>
      </c>
      <c r="F11" s="24">
        <v>12078</v>
      </c>
      <c r="G11" s="25">
        <v>14309</v>
      </c>
      <c r="H11" s="25">
        <v>26387</v>
      </c>
      <c r="I11" s="25">
        <v>6689</v>
      </c>
      <c r="J11" s="24">
        <v>12395</v>
      </c>
      <c r="K11" s="25">
        <v>14726</v>
      </c>
      <c r="L11" s="25">
        <v>27121</v>
      </c>
      <c r="M11" s="25">
        <v>7026</v>
      </c>
      <c r="N11" s="24">
        <v>12615</v>
      </c>
      <c r="O11" s="25">
        <v>15655</v>
      </c>
      <c r="P11" s="25">
        <v>28270</v>
      </c>
      <c r="Q11" s="28">
        <v>7584</v>
      </c>
      <c r="R11" s="24">
        <v>13303</v>
      </c>
      <c r="S11" s="25">
        <v>16401</v>
      </c>
      <c r="T11" s="25">
        <v>29704</v>
      </c>
      <c r="U11" s="28">
        <v>8129</v>
      </c>
      <c r="V11" s="24">
        <v>14769</v>
      </c>
      <c r="W11" s="25">
        <v>17845</v>
      </c>
      <c r="X11" s="25">
        <v>32614</v>
      </c>
      <c r="Y11" s="28">
        <v>9636</v>
      </c>
      <c r="Z11" s="24">
        <v>14802</v>
      </c>
      <c r="AA11" s="25">
        <v>18161</v>
      </c>
      <c r="AB11" s="25">
        <v>32963</v>
      </c>
      <c r="AC11" s="28">
        <v>9985</v>
      </c>
      <c r="AD11" s="24">
        <v>14925</v>
      </c>
      <c r="AE11" s="25">
        <v>18273</v>
      </c>
      <c r="AF11" s="25">
        <v>33198</v>
      </c>
      <c r="AG11" s="28">
        <v>9948</v>
      </c>
      <c r="AH11" s="24">
        <v>15114</v>
      </c>
      <c r="AI11" s="25">
        <v>18528</v>
      </c>
      <c r="AJ11" s="25">
        <v>33642</v>
      </c>
      <c r="AK11" s="28">
        <v>9967</v>
      </c>
      <c r="AL11" s="24">
        <v>15637</v>
      </c>
      <c r="AM11" s="25">
        <v>19422</v>
      </c>
      <c r="AN11" s="25">
        <v>35059</v>
      </c>
      <c r="AO11" s="25">
        <v>10599</v>
      </c>
      <c r="AP11" s="24">
        <v>16459</v>
      </c>
      <c r="AQ11" s="25">
        <v>21081</v>
      </c>
      <c r="AR11" s="25">
        <v>37540</v>
      </c>
      <c r="AS11" s="25">
        <v>11304</v>
      </c>
      <c r="AT11" s="24">
        <v>16306</v>
      </c>
      <c r="AU11" s="25">
        <v>21800</v>
      </c>
      <c r="AV11" s="25">
        <v>38106</v>
      </c>
      <c r="AW11" s="25">
        <v>11260</v>
      </c>
      <c r="AX11" s="24">
        <v>16555</v>
      </c>
      <c r="AY11" s="25">
        <v>22586</v>
      </c>
      <c r="AZ11" s="25">
        <v>39141</v>
      </c>
      <c r="BA11" s="25">
        <v>11499</v>
      </c>
      <c r="BB11" s="24">
        <v>17962</v>
      </c>
      <c r="BC11" s="25">
        <v>24750</v>
      </c>
      <c r="BD11" s="25">
        <v>42712</v>
      </c>
      <c r="BE11" s="25">
        <v>11922</v>
      </c>
      <c r="BF11" s="24">
        <v>18833</v>
      </c>
      <c r="BG11" s="25">
        <v>26365</v>
      </c>
      <c r="BH11" s="25">
        <v>45198</v>
      </c>
      <c r="BI11" s="28">
        <v>12686</v>
      </c>
      <c r="BJ11" s="24">
        <v>18980</v>
      </c>
      <c r="BK11" s="25">
        <v>27454</v>
      </c>
      <c r="BL11" s="25">
        <v>46434</v>
      </c>
      <c r="BM11" s="28">
        <v>13848</v>
      </c>
      <c r="BN11" s="24">
        <v>20028</v>
      </c>
      <c r="BO11" s="25">
        <v>29029</v>
      </c>
      <c r="BP11" s="25">
        <v>49057</v>
      </c>
      <c r="BQ11" s="28">
        <v>15062</v>
      </c>
    </row>
    <row r="12" spans="1:71" ht="15.95" customHeight="1">
      <c r="A12" s="213" t="s">
        <v>35</v>
      </c>
      <c r="B12" s="214">
        <v>4161</v>
      </c>
      <c r="C12" s="215">
        <v>4735</v>
      </c>
      <c r="D12" s="215">
        <v>8896</v>
      </c>
      <c r="E12" s="215">
        <v>1149</v>
      </c>
      <c r="F12" s="214">
        <v>3792</v>
      </c>
      <c r="G12" s="215">
        <v>4507</v>
      </c>
      <c r="H12" s="215">
        <v>8299</v>
      </c>
      <c r="I12" s="215">
        <v>473</v>
      </c>
      <c r="J12" s="214">
        <v>4232</v>
      </c>
      <c r="K12" s="215">
        <v>4965</v>
      </c>
      <c r="L12" s="215">
        <v>9197</v>
      </c>
      <c r="M12" s="215">
        <v>979</v>
      </c>
      <c r="N12" s="214">
        <v>4412</v>
      </c>
      <c r="O12" s="215">
        <v>5045</v>
      </c>
      <c r="P12" s="215">
        <v>9457</v>
      </c>
      <c r="Q12" s="219">
        <v>1095</v>
      </c>
      <c r="R12" s="214">
        <v>4830</v>
      </c>
      <c r="S12" s="215">
        <v>5393</v>
      </c>
      <c r="T12" s="215">
        <v>10223</v>
      </c>
      <c r="U12" s="219">
        <v>1423</v>
      </c>
      <c r="V12" s="214">
        <v>5468</v>
      </c>
      <c r="W12" s="215">
        <v>5602</v>
      </c>
      <c r="X12" s="215">
        <v>11070</v>
      </c>
      <c r="Y12" s="219">
        <v>2019</v>
      </c>
      <c r="Z12" s="214">
        <v>5593</v>
      </c>
      <c r="AA12" s="215">
        <v>5808</v>
      </c>
      <c r="AB12" s="215">
        <v>11401</v>
      </c>
      <c r="AC12" s="219">
        <v>2300</v>
      </c>
      <c r="AD12" s="214">
        <v>6076</v>
      </c>
      <c r="AE12" s="215">
        <v>6465</v>
      </c>
      <c r="AF12" s="215">
        <v>12541</v>
      </c>
      <c r="AG12" s="219">
        <v>2751</v>
      </c>
      <c r="AH12" s="214">
        <v>5740</v>
      </c>
      <c r="AI12" s="215">
        <v>6445</v>
      </c>
      <c r="AJ12" s="215">
        <v>12185</v>
      </c>
      <c r="AK12" s="219">
        <v>2425</v>
      </c>
      <c r="AL12" s="214">
        <v>5747</v>
      </c>
      <c r="AM12" s="215">
        <v>6485</v>
      </c>
      <c r="AN12" s="215">
        <v>12232</v>
      </c>
      <c r="AO12" s="215">
        <v>2432</v>
      </c>
      <c r="AP12" s="214">
        <v>6829</v>
      </c>
      <c r="AQ12" s="215">
        <v>7723</v>
      </c>
      <c r="AR12" s="215">
        <v>14552</v>
      </c>
      <c r="AS12" s="215">
        <v>3471</v>
      </c>
      <c r="AT12" s="214">
        <v>7149</v>
      </c>
      <c r="AU12" s="215">
        <v>8062</v>
      </c>
      <c r="AV12" s="215">
        <v>15211</v>
      </c>
      <c r="AW12" s="215">
        <v>3544</v>
      </c>
      <c r="AX12" s="214">
        <v>7433</v>
      </c>
      <c r="AY12" s="215">
        <v>8315</v>
      </c>
      <c r="AZ12" s="215">
        <v>15748</v>
      </c>
      <c r="BA12" s="215">
        <v>3807</v>
      </c>
      <c r="BB12" s="214">
        <v>7639</v>
      </c>
      <c r="BC12" s="215">
        <v>8906</v>
      </c>
      <c r="BD12" s="215">
        <v>16545</v>
      </c>
      <c r="BE12" s="215">
        <v>4024</v>
      </c>
      <c r="BF12" s="214">
        <v>8101</v>
      </c>
      <c r="BG12" s="215">
        <v>9950</v>
      </c>
      <c r="BH12" s="215">
        <v>18051</v>
      </c>
      <c r="BI12" s="219">
        <v>4429</v>
      </c>
      <c r="BJ12" s="214">
        <v>8399</v>
      </c>
      <c r="BK12" s="215">
        <v>10712</v>
      </c>
      <c r="BL12" s="215">
        <v>19111</v>
      </c>
      <c r="BM12" s="219">
        <v>4723</v>
      </c>
      <c r="BN12" s="214">
        <v>8785</v>
      </c>
      <c r="BO12" s="215">
        <v>11399</v>
      </c>
      <c r="BP12" s="215">
        <v>20184</v>
      </c>
      <c r="BQ12" s="219">
        <v>4901</v>
      </c>
    </row>
    <row r="13" spans="1:71" ht="15.95" customHeight="1">
      <c r="A13" s="213" t="s">
        <v>301</v>
      </c>
      <c r="B13" s="214">
        <v>271</v>
      </c>
      <c r="C13" s="215">
        <v>285</v>
      </c>
      <c r="D13" s="215">
        <v>556</v>
      </c>
      <c r="E13" s="215">
        <v>49</v>
      </c>
      <c r="F13" s="214">
        <v>307</v>
      </c>
      <c r="G13" s="215">
        <v>323</v>
      </c>
      <c r="H13" s="215">
        <v>630</v>
      </c>
      <c r="I13" s="215">
        <v>60</v>
      </c>
      <c r="J13" s="214">
        <v>241</v>
      </c>
      <c r="K13" s="215">
        <v>297</v>
      </c>
      <c r="L13" s="215">
        <v>538</v>
      </c>
      <c r="M13" s="215">
        <v>75</v>
      </c>
      <c r="N13" s="214">
        <v>191</v>
      </c>
      <c r="O13" s="215">
        <v>214</v>
      </c>
      <c r="P13" s="215">
        <v>405</v>
      </c>
      <c r="Q13" s="219">
        <v>35</v>
      </c>
      <c r="R13" s="214">
        <v>230</v>
      </c>
      <c r="S13" s="215">
        <v>239</v>
      </c>
      <c r="T13" s="215">
        <v>469</v>
      </c>
      <c r="U13" s="219">
        <v>40</v>
      </c>
      <c r="V13" s="214">
        <v>207</v>
      </c>
      <c r="W13" s="215">
        <v>232</v>
      </c>
      <c r="X13" s="215">
        <v>439</v>
      </c>
      <c r="Y13" s="219">
        <v>36</v>
      </c>
      <c r="Z13" s="214">
        <v>177</v>
      </c>
      <c r="AA13" s="215">
        <v>220</v>
      </c>
      <c r="AB13" s="215">
        <v>397</v>
      </c>
      <c r="AC13" s="219">
        <v>6</v>
      </c>
      <c r="AD13" s="214">
        <v>170</v>
      </c>
      <c r="AE13" s="215">
        <v>228</v>
      </c>
      <c r="AF13" s="215">
        <v>398</v>
      </c>
      <c r="AG13" s="219">
        <v>20</v>
      </c>
      <c r="AH13" s="214" t="s">
        <v>272</v>
      </c>
      <c r="AI13" s="215" t="s">
        <v>273</v>
      </c>
      <c r="AJ13" s="215" t="s">
        <v>274</v>
      </c>
      <c r="AK13" s="219" t="s">
        <v>275</v>
      </c>
      <c r="AL13" s="214" t="s">
        <v>276</v>
      </c>
      <c r="AM13" s="215" t="s">
        <v>277</v>
      </c>
      <c r="AN13" s="215" t="s">
        <v>278</v>
      </c>
      <c r="AO13" s="215" t="s">
        <v>279</v>
      </c>
      <c r="AP13" s="214" t="s">
        <v>280</v>
      </c>
      <c r="AQ13" s="215" t="s">
        <v>281</v>
      </c>
      <c r="AR13" s="215" t="s">
        <v>282</v>
      </c>
      <c r="AS13" s="215" t="s">
        <v>283</v>
      </c>
      <c r="AT13" s="214">
        <v>2328</v>
      </c>
      <c r="AU13" s="215">
        <v>2520</v>
      </c>
      <c r="AV13" s="215">
        <v>4848</v>
      </c>
      <c r="AW13" s="215">
        <v>1146</v>
      </c>
      <c r="AX13" s="214">
        <v>2177</v>
      </c>
      <c r="AY13" s="215">
        <v>2364</v>
      </c>
      <c r="AZ13" s="215">
        <v>4541</v>
      </c>
      <c r="BA13" s="215">
        <v>1038</v>
      </c>
      <c r="BB13" s="214">
        <v>2225</v>
      </c>
      <c r="BC13" s="215">
        <v>2363</v>
      </c>
      <c r="BD13" s="215">
        <v>4588</v>
      </c>
      <c r="BE13" s="215">
        <v>1016</v>
      </c>
      <c r="BF13" s="214">
        <v>2286</v>
      </c>
      <c r="BG13" s="215">
        <v>2511</v>
      </c>
      <c r="BH13" s="215">
        <v>4797</v>
      </c>
      <c r="BI13" s="219">
        <v>1299</v>
      </c>
      <c r="BJ13" s="214">
        <v>2420</v>
      </c>
      <c r="BK13" s="215">
        <v>2698</v>
      </c>
      <c r="BL13" s="215">
        <v>5118</v>
      </c>
      <c r="BM13" s="219">
        <v>1521</v>
      </c>
      <c r="BN13" s="214">
        <v>2519</v>
      </c>
      <c r="BO13" s="215">
        <v>2671</v>
      </c>
      <c r="BP13" s="215">
        <v>5190</v>
      </c>
      <c r="BQ13" s="219">
        <v>1666</v>
      </c>
    </row>
    <row r="14" spans="1:71" ht="15.95" customHeight="1">
      <c r="A14" s="213" t="s">
        <v>36</v>
      </c>
      <c r="B14" s="214">
        <v>30</v>
      </c>
      <c r="C14" s="215">
        <v>7</v>
      </c>
      <c r="D14" s="215">
        <v>37</v>
      </c>
      <c r="E14" s="215">
        <v>23</v>
      </c>
      <c r="F14" s="214">
        <v>17</v>
      </c>
      <c r="G14" s="215">
        <v>4</v>
      </c>
      <c r="H14" s="215">
        <v>21</v>
      </c>
      <c r="I14" s="215">
        <v>15</v>
      </c>
      <c r="J14" s="214">
        <v>16</v>
      </c>
      <c r="K14" s="215">
        <v>5</v>
      </c>
      <c r="L14" s="215">
        <v>21</v>
      </c>
      <c r="M14" s="215">
        <v>15</v>
      </c>
      <c r="N14" s="214">
        <v>15</v>
      </c>
      <c r="O14" s="215">
        <v>4</v>
      </c>
      <c r="P14" s="215">
        <v>19</v>
      </c>
      <c r="Q14" s="219">
        <v>14</v>
      </c>
      <c r="R14" s="214">
        <v>11</v>
      </c>
      <c r="S14" s="215">
        <v>5</v>
      </c>
      <c r="T14" s="215">
        <v>16</v>
      </c>
      <c r="U14" s="219">
        <v>12</v>
      </c>
      <c r="V14" s="214">
        <v>14</v>
      </c>
      <c r="W14" s="215">
        <v>7</v>
      </c>
      <c r="X14" s="215">
        <v>21</v>
      </c>
      <c r="Y14" s="219">
        <v>14</v>
      </c>
      <c r="Z14" s="214">
        <v>11</v>
      </c>
      <c r="AA14" s="215">
        <v>8</v>
      </c>
      <c r="AB14" s="215">
        <v>19</v>
      </c>
      <c r="AC14" s="219">
        <v>13</v>
      </c>
      <c r="AD14" s="214">
        <v>7</v>
      </c>
      <c r="AE14" s="215">
        <v>6</v>
      </c>
      <c r="AF14" s="215">
        <v>13</v>
      </c>
      <c r="AG14" s="219">
        <v>13</v>
      </c>
      <c r="AH14" s="214">
        <v>12</v>
      </c>
      <c r="AI14" s="215">
        <v>6</v>
      </c>
      <c r="AJ14" s="215">
        <v>18</v>
      </c>
      <c r="AK14" s="219">
        <v>12</v>
      </c>
      <c r="AL14" s="214">
        <v>7</v>
      </c>
      <c r="AM14" s="215">
        <v>4</v>
      </c>
      <c r="AN14" s="215">
        <v>11</v>
      </c>
      <c r="AO14" s="215">
        <v>9</v>
      </c>
      <c r="AP14" s="214">
        <v>9</v>
      </c>
      <c r="AQ14" s="215">
        <v>2</v>
      </c>
      <c r="AR14" s="215">
        <v>11</v>
      </c>
      <c r="AS14" s="215">
        <v>9</v>
      </c>
      <c r="AT14" s="214">
        <v>10</v>
      </c>
      <c r="AU14" s="215">
        <v>4</v>
      </c>
      <c r="AV14" s="215">
        <v>14</v>
      </c>
      <c r="AW14" s="215">
        <v>11</v>
      </c>
      <c r="AX14" s="214">
        <v>10</v>
      </c>
      <c r="AY14" s="215">
        <v>3</v>
      </c>
      <c r="AZ14" s="215">
        <v>13</v>
      </c>
      <c r="BA14" s="215">
        <v>10</v>
      </c>
      <c r="BB14" s="214">
        <v>10</v>
      </c>
      <c r="BC14" s="215">
        <v>6</v>
      </c>
      <c r="BD14" s="215">
        <v>16</v>
      </c>
      <c r="BE14" s="215">
        <v>12</v>
      </c>
      <c r="BF14" s="214">
        <v>16</v>
      </c>
      <c r="BG14" s="215">
        <v>6</v>
      </c>
      <c r="BH14" s="215">
        <v>22</v>
      </c>
      <c r="BI14" s="219">
        <v>10</v>
      </c>
      <c r="BJ14" s="214">
        <v>23</v>
      </c>
      <c r="BK14" s="215">
        <v>15</v>
      </c>
      <c r="BL14" s="215">
        <v>38</v>
      </c>
      <c r="BM14" s="219">
        <v>13</v>
      </c>
      <c r="BN14" s="214">
        <v>18</v>
      </c>
      <c r="BO14" s="215">
        <v>10</v>
      </c>
      <c r="BP14" s="215">
        <v>28</v>
      </c>
      <c r="BQ14" s="219">
        <v>11</v>
      </c>
    </row>
    <row r="15" spans="1:71" ht="15.95" customHeight="1">
      <c r="A15" s="213" t="s">
        <v>37</v>
      </c>
      <c r="B15" s="214">
        <v>310</v>
      </c>
      <c r="C15" s="215">
        <v>54</v>
      </c>
      <c r="D15" s="215">
        <v>364</v>
      </c>
      <c r="E15" s="215">
        <v>0</v>
      </c>
      <c r="F15" s="214">
        <v>373</v>
      </c>
      <c r="G15" s="215">
        <v>56</v>
      </c>
      <c r="H15" s="215">
        <v>429</v>
      </c>
      <c r="I15" s="215">
        <v>0</v>
      </c>
      <c r="J15" s="214">
        <v>369</v>
      </c>
      <c r="K15" s="215">
        <v>55</v>
      </c>
      <c r="L15" s="215">
        <v>424</v>
      </c>
      <c r="M15" s="215">
        <v>0</v>
      </c>
      <c r="N15" s="214">
        <v>310</v>
      </c>
      <c r="O15" s="215">
        <v>42</v>
      </c>
      <c r="P15" s="215">
        <v>352</v>
      </c>
      <c r="Q15" s="219">
        <v>0</v>
      </c>
      <c r="R15" s="214">
        <v>278</v>
      </c>
      <c r="S15" s="215">
        <v>49</v>
      </c>
      <c r="T15" s="215">
        <v>327</v>
      </c>
      <c r="U15" s="219">
        <v>0</v>
      </c>
      <c r="V15" s="214">
        <v>280</v>
      </c>
      <c r="W15" s="215">
        <v>46</v>
      </c>
      <c r="X15" s="215">
        <v>326</v>
      </c>
      <c r="Y15" s="219">
        <v>0</v>
      </c>
      <c r="Z15" s="214">
        <v>254</v>
      </c>
      <c r="AA15" s="215">
        <v>48</v>
      </c>
      <c r="AB15" s="215">
        <v>302</v>
      </c>
      <c r="AC15" s="219">
        <v>0</v>
      </c>
      <c r="AD15" s="214">
        <v>281</v>
      </c>
      <c r="AE15" s="215">
        <v>57</v>
      </c>
      <c r="AF15" s="215">
        <v>338</v>
      </c>
      <c r="AG15" s="219">
        <v>3</v>
      </c>
      <c r="AH15" s="214">
        <v>296</v>
      </c>
      <c r="AI15" s="215">
        <v>66</v>
      </c>
      <c r="AJ15" s="215">
        <v>362</v>
      </c>
      <c r="AK15" s="219">
        <v>2</v>
      </c>
      <c r="AL15" s="214">
        <v>312</v>
      </c>
      <c r="AM15" s="215">
        <v>55</v>
      </c>
      <c r="AN15" s="215">
        <v>367</v>
      </c>
      <c r="AO15" s="215">
        <v>3</v>
      </c>
      <c r="AP15" s="214">
        <v>302</v>
      </c>
      <c r="AQ15" s="215">
        <v>72</v>
      </c>
      <c r="AR15" s="215">
        <v>374</v>
      </c>
      <c r="AS15" s="215">
        <v>5</v>
      </c>
      <c r="AT15" s="214">
        <v>195</v>
      </c>
      <c r="AU15" s="215">
        <v>33</v>
      </c>
      <c r="AV15" s="215">
        <v>228</v>
      </c>
      <c r="AW15" s="215">
        <v>2</v>
      </c>
      <c r="AX15" s="214">
        <v>189</v>
      </c>
      <c r="AY15" s="215">
        <v>33</v>
      </c>
      <c r="AZ15" s="215">
        <v>222</v>
      </c>
      <c r="BA15" s="215">
        <v>2</v>
      </c>
      <c r="BB15" s="214">
        <v>198</v>
      </c>
      <c r="BC15" s="215">
        <v>35</v>
      </c>
      <c r="BD15" s="215">
        <v>233</v>
      </c>
      <c r="BE15" s="215">
        <v>2</v>
      </c>
      <c r="BF15" s="214">
        <v>184</v>
      </c>
      <c r="BG15" s="215">
        <v>32</v>
      </c>
      <c r="BH15" s="215">
        <v>216</v>
      </c>
      <c r="BI15" s="219">
        <v>2</v>
      </c>
      <c r="BJ15" s="214">
        <v>186</v>
      </c>
      <c r="BK15" s="215">
        <v>42</v>
      </c>
      <c r="BL15" s="215">
        <v>228</v>
      </c>
      <c r="BM15" s="219">
        <v>4</v>
      </c>
      <c r="BN15" s="214">
        <v>214</v>
      </c>
      <c r="BO15" s="215">
        <v>61</v>
      </c>
      <c r="BP15" s="215">
        <v>275</v>
      </c>
      <c r="BQ15" s="219">
        <v>2</v>
      </c>
    </row>
    <row r="16" spans="1:71" ht="17.100000000000001" customHeight="1">
      <c r="A16" s="17" t="s">
        <v>62</v>
      </c>
      <c r="B16" s="24">
        <v>4772</v>
      </c>
      <c r="C16" s="25">
        <v>5081</v>
      </c>
      <c r="D16" s="25">
        <v>9853</v>
      </c>
      <c r="E16" s="25">
        <v>1221</v>
      </c>
      <c r="F16" s="24">
        <v>4489</v>
      </c>
      <c r="G16" s="25">
        <v>4890</v>
      </c>
      <c r="H16" s="25">
        <v>9379</v>
      </c>
      <c r="I16" s="25">
        <v>548</v>
      </c>
      <c r="J16" s="24">
        <v>4858</v>
      </c>
      <c r="K16" s="25">
        <v>5322</v>
      </c>
      <c r="L16" s="25">
        <v>10180</v>
      </c>
      <c r="M16" s="25">
        <v>1069</v>
      </c>
      <c r="N16" s="24">
        <v>4928</v>
      </c>
      <c r="O16" s="25">
        <v>5305</v>
      </c>
      <c r="P16" s="25">
        <v>10233</v>
      </c>
      <c r="Q16" s="28">
        <v>1144</v>
      </c>
      <c r="R16" s="24">
        <v>5349</v>
      </c>
      <c r="S16" s="25">
        <v>5686</v>
      </c>
      <c r="T16" s="25">
        <v>11035</v>
      </c>
      <c r="U16" s="28">
        <v>1475</v>
      </c>
      <c r="V16" s="24">
        <v>5969</v>
      </c>
      <c r="W16" s="25">
        <v>5887</v>
      </c>
      <c r="X16" s="25">
        <v>11856</v>
      </c>
      <c r="Y16" s="28">
        <v>2069</v>
      </c>
      <c r="Z16" s="24">
        <v>6035</v>
      </c>
      <c r="AA16" s="25">
        <v>6084</v>
      </c>
      <c r="AB16" s="25">
        <v>12119</v>
      </c>
      <c r="AC16" s="28">
        <v>2319</v>
      </c>
      <c r="AD16" s="24">
        <v>6534</v>
      </c>
      <c r="AE16" s="25">
        <v>6756</v>
      </c>
      <c r="AF16" s="25">
        <v>13290</v>
      </c>
      <c r="AG16" s="28">
        <v>2787</v>
      </c>
      <c r="AH16" s="24">
        <v>8427</v>
      </c>
      <c r="AI16" s="25">
        <v>8959</v>
      </c>
      <c r="AJ16" s="25">
        <v>17386</v>
      </c>
      <c r="AK16" s="28">
        <v>3242</v>
      </c>
      <c r="AL16" s="24">
        <v>8566</v>
      </c>
      <c r="AM16" s="25">
        <v>9288</v>
      </c>
      <c r="AN16" s="25">
        <v>17854</v>
      </c>
      <c r="AO16" s="25">
        <v>3638</v>
      </c>
      <c r="AP16" s="24">
        <v>9662</v>
      </c>
      <c r="AQ16" s="25">
        <v>10408</v>
      </c>
      <c r="AR16" s="25">
        <v>20070</v>
      </c>
      <c r="AS16" s="25">
        <v>4717</v>
      </c>
      <c r="AT16" s="24">
        <v>9682</v>
      </c>
      <c r="AU16" s="25">
        <v>10619</v>
      </c>
      <c r="AV16" s="25">
        <v>20301</v>
      </c>
      <c r="AW16" s="25">
        <v>4703</v>
      </c>
      <c r="AX16" s="24">
        <v>9809</v>
      </c>
      <c r="AY16" s="25">
        <v>10715</v>
      </c>
      <c r="AZ16" s="25">
        <v>20524</v>
      </c>
      <c r="BA16" s="25">
        <v>4857</v>
      </c>
      <c r="BB16" s="24">
        <v>10072</v>
      </c>
      <c r="BC16" s="25">
        <v>11310</v>
      </c>
      <c r="BD16" s="25">
        <v>21382</v>
      </c>
      <c r="BE16" s="25">
        <v>5054</v>
      </c>
      <c r="BF16" s="24">
        <v>10584</v>
      </c>
      <c r="BG16" s="25">
        <v>12497</v>
      </c>
      <c r="BH16" s="25">
        <v>23081</v>
      </c>
      <c r="BI16" s="28">
        <v>5739</v>
      </c>
      <c r="BJ16" s="24">
        <v>11028</v>
      </c>
      <c r="BK16" s="25">
        <v>13467</v>
      </c>
      <c r="BL16" s="25">
        <v>24495</v>
      </c>
      <c r="BM16" s="28">
        <v>6261</v>
      </c>
      <c r="BN16" s="24">
        <v>11536</v>
      </c>
      <c r="BO16" s="25">
        <v>14141</v>
      </c>
      <c r="BP16" s="25">
        <v>25677</v>
      </c>
      <c r="BQ16" s="28">
        <v>6580</v>
      </c>
    </row>
    <row r="17" spans="1:69" ht="17.100000000000001" customHeight="1">
      <c r="A17" s="220" t="s">
        <v>22</v>
      </c>
      <c r="B17" s="221">
        <v>16727</v>
      </c>
      <c r="C17" s="222">
        <v>18867</v>
      </c>
      <c r="D17" s="222">
        <v>35594</v>
      </c>
      <c r="E17" s="223">
        <v>7584</v>
      </c>
      <c r="F17" s="221">
        <v>16567</v>
      </c>
      <c r="G17" s="222">
        <v>19199</v>
      </c>
      <c r="H17" s="222">
        <v>35766</v>
      </c>
      <c r="I17" s="223">
        <v>7237</v>
      </c>
      <c r="J17" s="221">
        <v>17253</v>
      </c>
      <c r="K17" s="222">
        <v>20048</v>
      </c>
      <c r="L17" s="222">
        <v>37301</v>
      </c>
      <c r="M17" s="223">
        <v>8095</v>
      </c>
      <c r="N17" s="221">
        <v>17543</v>
      </c>
      <c r="O17" s="222">
        <v>20960</v>
      </c>
      <c r="P17" s="222">
        <v>38503</v>
      </c>
      <c r="Q17" s="223">
        <v>8728</v>
      </c>
      <c r="R17" s="221">
        <v>18652</v>
      </c>
      <c r="S17" s="222">
        <v>22087</v>
      </c>
      <c r="T17" s="222">
        <v>40739</v>
      </c>
      <c r="U17" s="223">
        <v>9604</v>
      </c>
      <c r="V17" s="221">
        <v>20738</v>
      </c>
      <c r="W17" s="222">
        <v>23732</v>
      </c>
      <c r="X17" s="222">
        <v>44470</v>
      </c>
      <c r="Y17" s="223">
        <v>11705</v>
      </c>
      <c r="Z17" s="221">
        <v>20837</v>
      </c>
      <c r="AA17" s="222">
        <v>24245</v>
      </c>
      <c r="AB17" s="222">
        <v>45082</v>
      </c>
      <c r="AC17" s="223">
        <v>12304</v>
      </c>
      <c r="AD17" s="221">
        <v>21459</v>
      </c>
      <c r="AE17" s="222">
        <v>25029</v>
      </c>
      <c r="AF17" s="222">
        <v>46488</v>
      </c>
      <c r="AG17" s="223">
        <v>12735</v>
      </c>
      <c r="AH17" s="221">
        <v>23541</v>
      </c>
      <c r="AI17" s="222">
        <v>27487</v>
      </c>
      <c r="AJ17" s="222">
        <v>51028</v>
      </c>
      <c r="AK17" s="223">
        <v>13209</v>
      </c>
      <c r="AL17" s="221">
        <v>24203</v>
      </c>
      <c r="AM17" s="222">
        <v>28710</v>
      </c>
      <c r="AN17" s="222">
        <v>52913</v>
      </c>
      <c r="AO17" s="222">
        <v>14237</v>
      </c>
      <c r="AP17" s="221">
        <v>26121</v>
      </c>
      <c r="AQ17" s="222">
        <v>31489</v>
      </c>
      <c r="AR17" s="222">
        <v>57610</v>
      </c>
      <c r="AS17" s="222">
        <v>16021</v>
      </c>
      <c r="AT17" s="221">
        <v>25988</v>
      </c>
      <c r="AU17" s="222">
        <v>32419</v>
      </c>
      <c r="AV17" s="222">
        <v>58407</v>
      </c>
      <c r="AW17" s="222">
        <v>15963</v>
      </c>
      <c r="AX17" s="221">
        <v>26364</v>
      </c>
      <c r="AY17" s="222">
        <v>33301</v>
      </c>
      <c r="AZ17" s="222">
        <v>59665</v>
      </c>
      <c r="BA17" s="222">
        <v>16356</v>
      </c>
      <c r="BB17" s="221">
        <v>28034</v>
      </c>
      <c r="BC17" s="222">
        <v>36060</v>
      </c>
      <c r="BD17" s="222">
        <v>64094</v>
      </c>
      <c r="BE17" s="222">
        <v>16976</v>
      </c>
      <c r="BF17" s="221">
        <v>29417</v>
      </c>
      <c r="BG17" s="222">
        <v>38862</v>
      </c>
      <c r="BH17" s="222">
        <v>68279</v>
      </c>
      <c r="BI17" s="223">
        <v>18425</v>
      </c>
      <c r="BJ17" s="221">
        <v>30008</v>
      </c>
      <c r="BK17" s="222">
        <v>40921</v>
      </c>
      <c r="BL17" s="222">
        <v>70929</v>
      </c>
      <c r="BM17" s="223">
        <v>20109</v>
      </c>
      <c r="BN17" s="221">
        <v>31564</v>
      </c>
      <c r="BO17" s="222">
        <v>43170</v>
      </c>
      <c r="BP17" s="222">
        <v>74734</v>
      </c>
      <c r="BQ17" s="223">
        <v>21642</v>
      </c>
    </row>
    <row r="18" spans="1:69" ht="15.95" customHeight="1">
      <c r="A18" s="224" t="s">
        <v>302</v>
      </c>
      <c r="B18" s="214">
        <v>31695</v>
      </c>
      <c r="C18" s="215">
        <v>35268</v>
      </c>
      <c r="D18" s="215">
        <v>66963</v>
      </c>
      <c r="E18" s="215">
        <v>12972</v>
      </c>
      <c r="F18" s="214">
        <v>32401</v>
      </c>
      <c r="G18" s="215">
        <v>36339</v>
      </c>
      <c r="H18" s="215">
        <v>68740</v>
      </c>
      <c r="I18" s="215">
        <v>13378</v>
      </c>
      <c r="J18" s="214">
        <v>32973</v>
      </c>
      <c r="K18" s="215">
        <v>37311</v>
      </c>
      <c r="L18" s="215">
        <v>70284</v>
      </c>
      <c r="M18" s="215">
        <v>13707</v>
      </c>
      <c r="N18" s="214">
        <v>59364</v>
      </c>
      <c r="O18" s="215">
        <v>14365</v>
      </c>
      <c r="P18" s="215">
        <v>73729</v>
      </c>
      <c r="Q18" s="219">
        <v>39819</v>
      </c>
      <c r="R18" s="214">
        <v>62116</v>
      </c>
      <c r="S18" s="215">
        <v>15276</v>
      </c>
      <c r="T18" s="215">
        <v>77392</v>
      </c>
      <c r="U18" s="219">
        <v>41890</v>
      </c>
      <c r="V18" s="214">
        <v>39474</v>
      </c>
      <c r="W18" s="215">
        <v>45459</v>
      </c>
      <c r="X18" s="215">
        <v>84933</v>
      </c>
      <c r="Y18" s="219">
        <v>18086</v>
      </c>
      <c r="Z18" s="214">
        <v>40209</v>
      </c>
      <c r="AA18" s="215">
        <v>46442</v>
      </c>
      <c r="AB18" s="215">
        <v>86651</v>
      </c>
      <c r="AC18" s="219">
        <v>18983</v>
      </c>
      <c r="AD18" s="225">
        <v>40655</v>
      </c>
      <c r="AE18" s="226">
        <v>47417</v>
      </c>
      <c r="AF18" s="215">
        <v>88072</v>
      </c>
      <c r="AG18" s="219">
        <v>19214</v>
      </c>
      <c r="AH18" s="214">
        <v>41351</v>
      </c>
      <c r="AI18" s="215">
        <v>48513</v>
      </c>
      <c r="AJ18" s="215">
        <v>89864</v>
      </c>
      <c r="AK18" s="219">
        <v>19658</v>
      </c>
      <c r="AL18" s="214">
        <v>42073</v>
      </c>
      <c r="AM18" s="215">
        <v>50127</v>
      </c>
      <c r="AN18" s="215">
        <v>92200</v>
      </c>
      <c r="AO18" s="215">
        <v>20681</v>
      </c>
      <c r="AP18" s="214">
        <v>43385</v>
      </c>
      <c r="AQ18" s="215">
        <v>52589</v>
      </c>
      <c r="AR18" s="215">
        <v>95974</v>
      </c>
      <c r="AS18" s="215">
        <v>21696</v>
      </c>
      <c r="AT18" s="214">
        <f>43431+188</f>
        <v>43619</v>
      </c>
      <c r="AU18" s="215">
        <f>53862+39+15</f>
        <v>53916</v>
      </c>
      <c r="AV18" s="215">
        <v>97535</v>
      </c>
      <c r="AW18" s="215">
        <f>21576+26+37</f>
        <v>21639</v>
      </c>
      <c r="AX18" s="214">
        <f>43744+182</f>
        <v>43926</v>
      </c>
      <c r="AY18" s="215">
        <f>55091+9+38</f>
        <v>55138</v>
      </c>
      <c r="AZ18" s="215">
        <v>99064</v>
      </c>
      <c r="BA18" s="215">
        <f>21750+22+33</f>
        <v>21805</v>
      </c>
      <c r="BB18" s="214">
        <f>34319+9886+170+17</f>
        <v>44392</v>
      </c>
      <c r="BC18" s="215">
        <f>44617+12481+8+43</f>
        <v>57149</v>
      </c>
      <c r="BD18" s="215">
        <f>101303+25+213</f>
        <v>101541</v>
      </c>
      <c r="BE18" s="215">
        <f>22367+17+44</f>
        <v>22428</v>
      </c>
      <c r="BF18" s="214">
        <f>35246+10367+12+163</f>
        <v>45788</v>
      </c>
      <c r="BG18" s="215">
        <f>46495+13487+9+43</f>
        <v>60034</v>
      </c>
      <c r="BH18" s="215">
        <f>105595+21+206</f>
        <v>105822</v>
      </c>
      <c r="BI18" s="219">
        <f>23854+12+42</f>
        <v>23908</v>
      </c>
      <c r="BJ18" s="214">
        <v>49022</v>
      </c>
      <c r="BK18" s="215">
        <v>64699</v>
      </c>
      <c r="BL18" s="215">
        <v>113721</v>
      </c>
      <c r="BM18" s="219">
        <v>25930</v>
      </c>
      <c r="BN18" s="214">
        <v>50999</v>
      </c>
      <c r="BO18" s="215">
        <v>67749</v>
      </c>
      <c r="BP18" s="215">
        <v>118748</v>
      </c>
      <c r="BQ18" s="219">
        <v>28344</v>
      </c>
    </row>
    <row r="19" spans="1:69" ht="15.95" customHeight="1">
      <c r="A19" s="224" t="s">
        <v>303</v>
      </c>
      <c r="B19" s="214">
        <v>34738</v>
      </c>
      <c r="C19" s="215">
        <v>40951</v>
      </c>
      <c r="D19" s="215">
        <v>75689</v>
      </c>
      <c r="E19" s="215">
        <v>6629</v>
      </c>
      <c r="F19" s="214">
        <v>36096</v>
      </c>
      <c r="G19" s="215">
        <v>42449</v>
      </c>
      <c r="H19" s="215">
        <v>78545</v>
      </c>
      <c r="I19" s="215">
        <v>6576</v>
      </c>
      <c r="J19" s="214">
        <v>37381</v>
      </c>
      <c r="K19" s="215">
        <v>44637</v>
      </c>
      <c r="L19" s="215">
        <v>82018</v>
      </c>
      <c r="M19" s="215">
        <v>7642</v>
      </c>
      <c r="N19" s="214">
        <v>82663</v>
      </c>
      <c r="O19" s="215">
        <v>9347</v>
      </c>
      <c r="P19" s="215">
        <v>92010</v>
      </c>
      <c r="Q19" s="219">
        <v>49353</v>
      </c>
      <c r="R19" s="214">
        <v>86403</v>
      </c>
      <c r="S19" s="215">
        <v>10938</v>
      </c>
      <c r="T19" s="215">
        <v>97341</v>
      </c>
      <c r="U19" s="219">
        <v>52198</v>
      </c>
      <c r="V19" s="214">
        <v>42433</v>
      </c>
      <c r="W19" s="215">
        <v>47031</v>
      </c>
      <c r="X19" s="215">
        <v>89462</v>
      </c>
      <c r="Y19" s="219">
        <v>12342</v>
      </c>
      <c r="Z19" s="214">
        <v>43130</v>
      </c>
      <c r="AA19" s="215">
        <v>48448</v>
      </c>
      <c r="AB19" s="215">
        <v>91578</v>
      </c>
      <c r="AC19" s="219">
        <v>13354</v>
      </c>
      <c r="AD19" s="225">
        <v>44526</v>
      </c>
      <c r="AE19" s="215">
        <v>49989</v>
      </c>
      <c r="AF19" s="215">
        <v>94515</v>
      </c>
      <c r="AG19" s="219">
        <v>15045</v>
      </c>
      <c r="AH19" s="214">
        <v>56089</v>
      </c>
      <c r="AI19" s="215">
        <v>58449</v>
      </c>
      <c r="AJ19" s="215">
        <v>114538</v>
      </c>
      <c r="AK19" s="219">
        <v>16749</v>
      </c>
      <c r="AL19" s="214">
        <v>56824</v>
      </c>
      <c r="AM19" s="215">
        <v>59384</v>
      </c>
      <c r="AN19" s="215">
        <v>116208</v>
      </c>
      <c r="AO19" s="215">
        <v>18184</v>
      </c>
      <c r="AP19" s="214">
        <v>58373</v>
      </c>
      <c r="AQ19" s="215">
        <v>61111</v>
      </c>
      <c r="AR19" s="215">
        <v>119484</v>
      </c>
      <c r="AS19" s="215">
        <v>20185</v>
      </c>
      <c r="AT19" s="214">
        <f>67116+205</f>
        <v>67321</v>
      </c>
      <c r="AU19" s="215">
        <f>72345+4+33</f>
        <v>72382</v>
      </c>
      <c r="AV19" s="215">
        <v>139703</v>
      </c>
      <c r="AW19" s="215">
        <f>21423+13</f>
        <v>21436</v>
      </c>
      <c r="AX19" s="214">
        <f>67809+199</f>
        <v>68008</v>
      </c>
      <c r="AY19" s="215">
        <f>74215+36</f>
        <v>74251</v>
      </c>
      <c r="AZ19" s="215">
        <v>142259</v>
      </c>
      <c r="BA19" s="215">
        <f>22534+12</f>
        <v>22546</v>
      </c>
      <c r="BB19" s="214">
        <f>57422+11756+10+198</f>
        <v>69386</v>
      </c>
      <c r="BC19" s="215">
        <f>64762+11959+6+35</f>
        <v>76762</v>
      </c>
      <c r="BD19" s="215">
        <f>145899+16+233</f>
        <v>146148</v>
      </c>
      <c r="BE19" s="215">
        <f>23715+14</f>
        <v>23729</v>
      </c>
      <c r="BF19" s="214">
        <f>57815+12278+13+184</f>
        <v>70290</v>
      </c>
      <c r="BG19" s="215">
        <f>66936+12778+4+32</f>
        <v>79750</v>
      </c>
      <c r="BH19" s="215">
        <f>149807+17+216</f>
        <v>150040</v>
      </c>
      <c r="BI19" s="219">
        <f>25056+9+2</f>
        <v>25067</v>
      </c>
      <c r="BJ19" s="214">
        <v>71905</v>
      </c>
      <c r="BK19" s="215">
        <v>83463</v>
      </c>
      <c r="BL19" s="215">
        <v>155368</v>
      </c>
      <c r="BM19" s="219">
        <v>26865</v>
      </c>
      <c r="BN19" s="214">
        <v>73240</v>
      </c>
      <c r="BO19" s="215">
        <v>86731</v>
      </c>
      <c r="BP19" s="215">
        <v>159971</v>
      </c>
      <c r="BQ19" s="219">
        <v>28209</v>
      </c>
    </row>
    <row r="20" spans="1:69" ht="17.100000000000001" customHeight="1">
      <c r="A20" s="318" t="s">
        <v>29</v>
      </c>
      <c r="B20" s="319">
        <v>66433</v>
      </c>
      <c r="C20" s="320">
        <v>76219</v>
      </c>
      <c r="D20" s="320">
        <v>142652</v>
      </c>
      <c r="E20" s="321">
        <v>19601</v>
      </c>
      <c r="F20" s="319">
        <v>68497</v>
      </c>
      <c r="G20" s="320">
        <v>78788</v>
      </c>
      <c r="H20" s="320">
        <v>147285</v>
      </c>
      <c r="I20" s="321">
        <v>19954</v>
      </c>
      <c r="J20" s="319">
        <v>70354</v>
      </c>
      <c r="K20" s="320">
        <v>81948</v>
      </c>
      <c r="L20" s="320">
        <v>152302</v>
      </c>
      <c r="M20" s="321">
        <v>21349</v>
      </c>
      <c r="N20" s="319">
        <v>142027</v>
      </c>
      <c r="O20" s="320">
        <v>23712</v>
      </c>
      <c r="P20" s="320">
        <v>165739</v>
      </c>
      <c r="Q20" s="321">
        <v>89172</v>
      </c>
      <c r="R20" s="319">
        <v>148519</v>
      </c>
      <c r="S20" s="320">
        <v>26214</v>
      </c>
      <c r="T20" s="320">
        <v>174733</v>
      </c>
      <c r="U20" s="321">
        <v>94088</v>
      </c>
      <c r="V20" s="319">
        <v>81907</v>
      </c>
      <c r="W20" s="320">
        <v>92490</v>
      </c>
      <c r="X20" s="320">
        <v>174395</v>
      </c>
      <c r="Y20" s="321">
        <v>30428</v>
      </c>
      <c r="Z20" s="319">
        <v>83339</v>
      </c>
      <c r="AA20" s="320">
        <v>94890</v>
      </c>
      <c r="AB20" s="320">
        <v>178229</v>
      </c>
      <c r="AC20" s="321">
        <v>32337</v>
      </c>
      <c r="AD20" s="319">
        <v>85181</v>
      </c>
      <c r="AE20" s="320">
        <v>97406</v>
      </c>
      <c r="AF20" s="320">
        <v>182587</v>
      </c>
      <c r="AG20" s="321">
        <v>34259</v>
      </c>
      <c r="AH20" s="319">
        <v>97440</v>
      </c>
      <c r="AI20" s="320">
        <v>106962</v>
      </c>
      <c r="AJ20" s="320">
        <v>204402</v>
      </c>
      <c r="AK20" s="321">
        <v>36407</v>
      </c>
      <c r="AL20" s="322">
        <v>98897</v>
      </c>
      <c r="AM20" s="323">
        <v>109511</v>
      </c>
      <c r="AN20" s="323">
        <v>208408</v>
      </c>
      <c r="AO20" s="323">
        <v>38865</v>
      </c>
      <c r="AP20" s="322">
        <v>101758</v>
      </c>
      <c r="AQ20" s="323">
        <v>113700</v>
      </c>
      <c r="AR20" s="323">
        <v>215458</v>
      </c>
      <c r="AS20" s="323">
        <v>41881</v>
      </c>
      <c r="AT20" s="322">
        <f>110547+188+205</f>
        <v>110940</v>
      </c>
      <c r="AU20" s="323">
        <f>126207+15+39+4+33</f>
        <v>126298</v>
      </c>
      <c r="AV20" s="323">
        <v>237238</v>
      </c>
      <c r="AW20" s="323">
        <f>42999+26+37+13</f>
        <v>43075</v>
      </c>
      <c r="AX20" s="322">
        <v>111934</v>
      </c>
      <c r="AY20" s="323">
        <v>129389</v>
      </c>
      <c r="AZ20" s="323">
        <v>241323</v>
      </c>
      <c r="BA20" s="323">
        <v>44351</v>
      </c>
      <c r="BB20" s="322">
        <v>113778</v>
      </c>
      <c r="BC20" s="323">
        <v>133911</v>
      </c>
      <c r="BD20" s="323">
        <v>247689</v>
      </c>
      <c r="BE20" s="323">
        <v>46157</v>
      </c>
      <c r="BF20" s="322">
        <v>116078</v>
      </c>
      <c r="BG20" s="323">
        <v>139784</v>
      </c>
      <c r="BH20" s="323">
        <v>255862</v>
      </c>
      <c r="BI20" s="360">
        <v>48975</v>
      </c>
      <c r="BJ20" s="322">
        <v>120927</v>
      </c>
      <c r="BK20" s="323">
        <v>148162</v>
      </c>
      <c r="BL20" s="323">
        <v>269089</v>
      </c>
      <c r="BM20" s="360">
        <v>52795</v>
      </c>
      <c r="BN20" s="322">
        <v>124239</v>
      </c>
      <c r="BO20" s="323">
        <v>154480</v>
      </c>
      <c r="BP20" s="323">
        <v>278719</v>
      </c>
      <c r="BQ20" s="360">
        <v>56553</v>
      </c>
    </row>
    <row r="21" spans="1:69" ht="16.350000000000001" customHeight="1">
      <c r="A21" s="556" t="s">
        <v>254</v>
      </c>
      <c r="B21" s="557"/>
      <c r="C21" s="557"/>
      <c r="D21" s="557"/>
      <c r="E21" s="557"/>
      <c r="F21" s="557"/>
      <c r="G21" s="557"/>
      <c r="H21" s="557"/>
      <c r="I21" s="557"/>
      <c r="J21" s="557"/>
      <c r="K21" s="557"/>
      <c r="L21" s="557"/>
      <c r="M21" s="557"/>
      <c r="N21" s="557"/>
      <c r="O21" s="557"/>
      <c r="P21" s="557"/>
      <c r="Q21" s="557"/>
      <c r="R21" s="557"/>
      <c r="S21" s="557"/>
      <c r="T21" s="557"/>
      <c r="U21" s="557"/>
      <c r="V21" s="557"/>
      <c r="W21" s="557"/>
      <c r="X21" s="557"/>
      <c r="Y21" s="557"/>
      <c r="Z21" s="557"/>
      <c r="AA21" s="557"/>
      <c r="AB21" s="557"/>
      <c r="AC21" s="557"/>
      <c r="AD21" s="557"/>
      <c r="AE21" s="557"/>
      <c r="AF21" s="557"/>
      <c r="AG21" s="557"/>
      <c r="AH21" s="557"/>
      <c r="AI21" s="557"/>
      <c r="AJ21" s="557"/>
      <c r="AK21" s="557"/>
      <c r="AL21" s="557"/>
      <c r="AM21" s="557"/>
      <c r="AN21" s="557"/>
      <c r="AO21" s="557"/>
      <c r="AP21" s="557"/>
      <c r="AQ21" s="557"/>
      <c r="AR21" s="557"/>
      <c r="AS21" s="557"/>
      <c r="AT21" s="557"/>
      <c r="AU21" s="557"/>
      <c r="AV21" s="557"/>
      <c r="AW21" s="557"/>
      <c r="AX21" s="557"/>
      <c r="AY21" s="557"/>
      <c r="AZ21" s="557"/>
      <c r="BA21" s="557"/>
      <c r="BB21" s="557"/>
      <c r="BC21" s="557"/>
      <c r="BD21" s="557"/>
      <c r="BE21" s="557"/>
      <c r="BF21" s="557"/>
      <c r="BG21" s="557"/>
      <c r="BH21" s="557"/>
      <c r="BI21" s="557"/>
      <c r="BJ21" s="557"/>
      <c r="BK21" s="557"/>
      <c r="BL21" s="557"/>
      <c r="BM21" s="557"/>
      <c r="BN21" s="557"/>
      <c r="BO21" s="557"/>
      <c r="BP21" s="557"/>
      <c r="BQ21" s="558"/>
    </row>
    <row r="22" spans="1:69" ht="16.350000000000001" customHeight="1">
      <c r="A22" s="553" t="s">
        <v>219</v>
      </c>
      <c r="B22" s="554"/>
      <c r="C22" s="554"/>
      <c r="D22" s="554"/>
      <c r="E22" s="554"/>
      <c r="F22" s="554"/>
      <c r="G22" s="554"/>
      <c r="H22" s="554"/>
      <c r="I22" s="554"/>
      <c r="J22" s="554"/>
      <c r="K22" s="554"/>
      <c r="L22" s="554"/>
      <c r="M22" s="554"/>
      <c r="N22" s="554"/>
      <c r="O22" s="554"/>
      <c r="P22" s="554"/>
      <c r="Q22" s="554"/>
      <c r="R22" s="554"/>
      <c r="S22" s="554"/>
      <c r="T22" s="554"/>
      <c r="U22" s="554"/>
      <c r="V22" s="554"/>
      <c r="W22" s="554"/>
      <c r="X22" s="554"/>
      <c r="Y22" s="554"/>
      <c r="Z22" s="554"/>
      <c r="AA22" s="554"/>
      <c r="AB22" s="554"/>
      <c r="AC22" s="554"/>
      <c r="AD22" s="554"/>
      <c r="AE22" s="554"/>
      <c r="AF22" s="554"/>
      <c r="AG22" s="554"/>
      <c r="AH22" s="554"/>
      <c r="AI22" s="554"/>
      <c r="AJ22" s="554"/>
      <c r="AK22" s="554"/>
      <c r="AL22" s="554"/>
      <c r="AM22" s="554"/>
      <c r="AN22" s="554"/>
      <c r="AO22" s="554"/>
      <c r="AP22" s="554"/>
      <c r="AQ22" s="554"/>
      <c r="AR22" s="554"/>
      <c r="AS22" s="554"/>
      <c r="AT22" s="554"/>
      <c r="AU22" s="554"/>
      <c r="AV22" s="554"/>
      <c r="AW22" s="554"/>
      <c r="AX22" s="554"/>
      <c r="AY22" s="554"/>
      <c r="AZ22" s="554"/>
      <c r="BA22" s="554"/>
      <c r="BB22" s="554"/>
      <c r="BC22" s="554"/>
      <c r="BD22" s="554"/>
      <c r="BE22" s="554"/>
      <c r="BF22" s="554"/>
      <c r="BG22" s="554"/>
      <c r="BH22" s="554"/>
      <c r="BI22" s="554"/>
      <c r="BJ22" s="554"/>
      <c r="BK22" s="554"/>
      <c r="BL22" s="554"/>
      <c r="BM22" s="554"/>
      <c r="BN22" s="554"/>
      <c r="BO22" s="554"/>
      <c r="BP22" s="554"/>
      <c r="BQ22" s="555"/>
    </row>
    <row r="23" spans="1:69" ht="16.350000000000001" customHeight="1">
      <c r="A23" s="541" t="s">
        <v>403</v>
      </c>
      <c r="B23" s="542"/>
      <c r="C23" s="542"/>
      <c r="D23" s="542"/>
      <c r="E23" s="542"/>
      <c r="F23" s="542"/>
      <c r="G23" s="542"/>
      <c r="H23" s="542"/>
      <c r="I23" s="542"/>
      <c r="J23" s="542"/>
      <c r="K23" s="542"/>
      <c r="L23" s="542"/>
      <c r="M23" s="542"/>
      <c r="N23" s="542"/>
      <c r="O23" s="542"/>
      <c r="P23" s="542"/>
      <c r="Q23" s="542"/>
      <c r="R23" s="542"/>
      <c r="S23" s="542"/>
      <c r="T23" s="542"/>
      <c r="U23" s="542"/>
      <c r="V23" s="542"/>
      <c r="W23" s="542"/>
      <c r="X23" s="542"/>
      <c r="Y23" s="542"/>
      <c r="Z23" s="542"/>
      <c r="AA23" s="542"/>
      <c r="AB23" s="542"/>
      <c r="AC23" s="542"/>
      <c r="AD23" s="542"/>
      <c r="AE23" s="542"/>
      <c r="AF23" s="542"/>
      <c r="AG23" s="542"/>
      <c r="AH23" s="542"/>
      <c r="AI23" s="542"/>
      <c r="AJ23" s="542"/>
      <c r="AK23" s="542"/>
      <c r="AL23" s="542"/>
      <c r="AM23" s="542"/>
      <c r="AN23" s="542"/>
      <c r="AO23" s="542"/>
      <c r="AP23" s="542"/>
      <c r="AQ23" s="542"/>
      <c r="AR23" s="542"/>
      <c r="AS23" s="542"/>
      <c r="AT23" s="542"/>
      <c r="AU23" s="542"/>
      <c r="AV23" s="542"/>
      <c r="AW23" s="542"/>
      <c r="AX23" s="542"/>
      <c r="AY23" s="542"/>
      <c r="AZ23" s="542"/>
      <c r="BA23" s="542"/>
      <c r="BB23" s="542"/>
      <c r="BC23" s="542"/>
      <c r="BD23" s="542"/>
      <c r="BE23" s="542"/>
      <c r="BF23" s="542"/>
      <c r="BG23" s="542"/>
      <c r="BH23" s="542"/>
      <c r="BI23" s="542"/>
      <c r="BJ23" s="542"/>
      <c r="BK23" s="542"/>
      <c r="BL23" s="542"/>
      <c r="BM23" s="542"/>
      <c r="BN23" s="542"/>
      <c r="BO23" s="542"/>
      <c r="BP23" s="542"/>
      <c r="BQ23" s="543"/>
    </row>
    <row r="24" spans="1:69" ht="1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27"/>
      <c r="O24" s="228"/>
      <c r="P24" s="228"/>
      <c r="Q24" s="228"/>
      <c r="R24" s="228"/>
      <c r="S24" s="228"/>
      <c r="T24" s="228"/>
      <c r="U24" s="228"/>
      <c r="V24" s="228"/>
      <c r="W24" s="108"/>
      <c r="X24" s="108"/>
      <c r="Y24" s="108"/>
      <c r="Z24" s="108"/>
      <c r="AA24" s="108"/>
      <c r="AB24" s="108"/>
      <c r="AC24" s="108"/>
      <c r="AD24" s="22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</row>
    <row r="25" spans="1:69" s="20" customFormat="1" ht="15" customHeight="1">
      <c r="A25" s="109" t="s">
        <v>77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229"/>
      <c r="O25" s="230"/>
      <c r="P25" s="230"/>
      <c r="Q25" s="230"/>
      <c r="R25" s="230"/>
      <c r="S25" s="230"/>
      <c r="T25" s="230"/>
      <c r="U25" s="230"/>
      <c r="V25" s="230"/>
      <c r="W25" s="109"/>
      <c r="X25" s="109"/>
      <c r="Y25" s="109"/>
      <c r="Z25" s="109"/>
      <c r="AA25" s="109"/>
      <c r="AB25" s="109"/>
      <c r="AC25" s="109"/>
      <c r="AD25" s="230"/>
      <c r="AE25" s="109"/>
      <c r="AF25" s="109"/>
      <c r="AG25" s="109"/>
      <c r="AH25" s="109"/>
      <c r="AI25" s="231"/>
      <c r="AJ25" s="109"/>
      <c r="AK25" s="109"/>
      <c r="AL25" s="109"/>
      <c r="AM25" s="88"/>
      <c r="AN25" s="231"/>
      <c r="AO25" s="109"/>
      <c r="AP25" s="109"/>
      <c r="AQ25" s="109"/>
      <c r="AR25" s="231"/>
      <c r="AS25" s="109"/>
      <c r="AT25" s="109"/>
      <c r="AU25" s="109"/>
      <c r="AV25" s="231"/>
      <c r="AW25" s="109"/>
      <c r="AX25" s="109"/>
      <c r="AY25" s="109"/>
      <c r="AZ25" s="231"/>
      <c r="BA25" s="109"/>
      <c r="BB25" s="109"/>
      <c r="BC25" s="109"/>
      <c r="BD25" s="231"/>
      <c r="BE25" s="109"/>
      <c r="BF25" s="109"/>
      <c r="BG25" s="109"/>
      <c r="BH25" s="231"/>
      <c r="BI25" s="109"/>
      <c r="BJ25" s="109"/>
      <c r="BK25" s="109"/>
      <c r="BL25" s="231"/>
      <c r="BM25" s="109"/>
      <c r="BN25" s="109"/>
      <c r="BO25" s="109"/>
      <c r="BP25" s="231"/>
      <c r="BQ25" s="109"/>
    </row>
    <row r="26" spans="1:69" s="20" customFormat="1" ht="15" customHeight="1">
      <c r="A26" s="109" t="s">
        <v>85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229"/>
      <c r="O26" s="230"/>
      <c r="P26" s="230"/>
      <c r="Q26" s="230"/>
      <c r="R26" s="230"/>
      <c r="S26" s="230"/>
      <c r="T26" s="230"/>
      <c r="U26" s="230"/>
      <c r="V26" s="230"/>
      <c r="W26" s="109"/>
      <c r="X26" s="109"/>
      <c r="Y26" s="109"/>
      <c r="Z26" s="109"/>
      <c r="AA26" s="109"/>
      <c r="AB26" s="109"/>
      <c r="AC26" s="109"/>
      <c r="AD26" s="230"/>
      <c r="AE26" s="109"/>
      <c r="AF26" s="109"/>
      <c r="AG26" s="109"/>
      <c r="AH26" s="109"/>
      <c r="AI26" s="231"/>
      <c r="AJ26" s="109"/>
      <c r="AK26" s="231"/>
      <c r="AL26" s="109"/>
      <c r="AM26" s="88"/>
      <c r="AN26" s="109"/>
      <c r="AO26" s="109"/>
      <c r="AP26" s="231"/>
      <c r="AQ26" s="231"/>
      <c r="AR26" s="109"/>
      <c r="AS26" s="109"/>
      <c r="AT26" s="231"/>
      <c r="AU26" s="231"/>
      <c r="AV26" s="109"/>
      <c r="AW26" s="109"/>
      <c r="AX26" s="231"/>
      <c r="AY26" s="231"/>
      <c r="AZ26" s="109"/>
      <c r="BA26" s="109"/>
      <c r="BB26" s="231"/>
      <c r="BC26" s="231"/>
      <c r="BD26" s="109"/>
      <c r="BE26" s="109"/>
      <c r="BF26" s="231"/>
      <c r="BG26" s="231"/>
      <c r="BH26" s="109"/>
      <c r="BI26" s="109"/>
      <c r="BJ26" s="231"/>
      <c r="BK26" s="231"/>
      <c r="BL26" s="109"/>
      <c r="BM26" s="109"/>
      <c r="BN26" s="231"/>
      <c r="BO26" s="231"/>
      <c r="BP26" s="109"/>
      <c r="BQ26" s="109"/>
    </row>
    <row r="27" spans="1:69" s="20" customFormat="1" ht="15" customHeight="1">
      <c r="A27" s="109" t="s">
        <v>86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229"/>
      <c r="O27" s="230"/>
      <c r="P27" s="230"/>
      <c r="Q27" s="230"/>
      <c r="R27" s="230"/>
      <c r="S27" s="230"/>
      <c r="T27" s="230"/>
      <c r="U27" s="230"/>
      <c r="V27" s="230"/>
      <c r="W27" s="109"/>
      <c r="X27" s="109"/>
      <c r="Y27" s="109"/>
      <c r="Z27" s="109"/>
      <c r="AA27" s="109"/>
      <c r="AB27" s="109"/>
      <c r="AC27" s="109"/>
      <c r="AD27" s="230"/>
      <c r="AE27" s="109"/>
      <c r="AF27" s="109"/>
      <c r="AG27" s="109"/>
      <c r="AH27" s="231"/>
      <c r="AI27" s="231"/>
      <c r="AJ27" s="231"/>
      <c r="AK27" s="231"/>
      <c r="AL27" s="109"/>
      <c r="AM27" s="88"/>
      <c r="AN27" s="109"/>
      <c r="AO27" s="109"/>
      <c r="AP27" s="231"/>
      <c r="AQ27" s="231"/>
      <c r="AR27" s="109"/>
      <c r="AS27" s="109"/>
      <c r="AT27" s="231"/>
      <c r="AU27" s="231"/>
      <c r="AV27" s="109"/>
      <c r="AW27" s="109"/>
      <c r="AX27" s="231"/>
      <c r="AY27" s="231"/>
      <c r="AZ27" s="109"/>
      <c r="BA27" s="109"/>
      <c r="BB27" s="231"/>
      <c r="BC27" s="231"/>
      <c r="BD27" s="109"/>
      <c r="BE27" s="109"/>
      <c r="BF27" s="231"/>
      <c r="BG27" s="231"/>
      <c r="BH27" s="109"/>
      <c r="BI27" s="109"/>
      <c r="BJ27" s="231"/>
      <c r="BK27" s="231"/>
      <c r="BL27" s="109"/>
      <c r="BM27" s="109"/>
      <c r="BN27" s="231"/>
      <c r="BO27" s="231"/>
      <c r="BP27" s="109"/>
      <c r="BQ27" s="109"/>
    </row>
    <row r="28" spans="1:69" s="20" customFormat="1" ht="15" customHeight="1">
      <c r="A28" s="109" t="s">
        <v>87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29"/>
      <c r="O28" s="230"/>
      <c r="P28" s="230"/>
      <c r="Q28" s="230"/>
      <c r="R28" s="230"/>
      <c r="S28" s="230"/>
      <c r="T28" s="230"/>
      <c r="U28" s="230"/>
      <c r="V28" s="230"/>
      <c r="W28" s="109"/>
      <c r="X28" s="109"/>
      <c r="Y28" s="109"/>
      <c r="Z28" s="109"/>
      <c r="AA28" s="109"/>
      <c r="AB28" s="109"/>
      <c r="AC28" s="109"/>
      <c r="AD28" s="230"/>
      <c r="AE28" s="109"/>
      <c r="AF28" s="109"/>
      <c r="AG28" s="109"/>
      <c r="AH28" s="231"/>
      <c r="AI28" s="231"/>
      <c r="AJ28" s="231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</row>
    <row r="29" spans="1:69" s="20" customFormat="1" ht="15" customHeight="1">
      <c r="A29" s="109" t="s">
        <v>266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229"/>
      <c r="O29" s="230"/>
      <c r="P29" s="230"/>
      <c r="Q29" s="230"/>
      <c r="R29" s="230"/>
      <c r="S29" s="230"/>
      <c r="T29" s="230"/>
      <c r="U29" s="230"/>
      <c r="V29" s="230"/>
      <c r="W29" s="109"/>
      <c r="X29" s="109"/>
      <c r="Y29" s="109"/>
      <c r="Z29" s="109"/>
      <c r="AA29" s="109"/>
      <c r="AB29" s="109"/>
      <c r="AC29" s="109"/>
      <c r="AD29" s="230"/>
      <c r="AE29" s="109"/>
      <c r="AF29" s="109"/>
      <c r="AG29" s="109"/>
      <c r="AH29" s="231"/>
      <c r="AI29" s="231"/>
      <c r="AJ29" s="231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</row>
    <row r="30" spans="1:69" s="20" customFormat="1" ht="15" customHeight="1">
      <c r="A30" s="109" t="s">
        <v>149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229"/>
      <c r="O30" s="230"/>
      <c r="P30" s="230"/>
      <c r="Q30" s="230"/>
      <c r="R30" s="230"/>
      <c r="S30" s="230"/>
      <c r="T30" s="230"/>
      <c r="U30" s="230"/>
      <c r="V30" s="230"/>
      <c r="W30" s="109"/>
      <c r="X30" s="109"/>
      <c r="Y30" s="109"/>
      <c r="Z30" s="109"/>
      <c r="AA30" s="109"/>
      <c r="AB30" s="109"/>
      <c r="AC30" s="109"/>
      <c r="AD30" s="230"/>
      <c r="AE30" s="109"/>
      <c r="AF30" s="109"/>
      <c r="AG30" s="109"/>
      <c r="AH30" s="231"/>
      <c r="AI30" s="231"/>
      <c r="AJ30" s="109"/>
      <c r="AK30" s="109"/>
      <c r="AL30" s="231"/>
      <c r="AM30" s="109"/>
      <c r="AN30" s="109"/>
      <c r="AO30" s="109"/>
      <c r="AP30" s="231"/>
      <c r="AQ30" s="109"/>
      <c r="AR30" s="109"/>
      <c r="AS30" s="109"/>
      <c r="AT30" s="231"/>
      <c r="AU30" s="109"/>
      <c r="AV30" s="109"/>
      <c r="AW30" s="109"/>
      <c r="AX30" s="231"/>
      <c r="AY30" s="109"/>
      <c r="AZ30" s="109"/>
      <c r="BA30" s="109"/>
      <c r="BB30" s="231"/>
      <c r="BC30" s="109"/>
      <c r="BD30" s="109"/>
      <c r="BE30" s="109"/>
      <c r="BF30" s="231"/>
      <c r="BG30" s="109"/>
      <c r="BH30" s="109"/>
      <c r="BI30" s="109"/>
      <c r="BJ30" s="231"/>
      <c r="BK30" s="109"/>
      <c r="BL30" s="109"/>
      <c r="BM30" s="109"/>
      <c r="BN30" s="231"/>
      <c r="BO30" s="109"/>
      <c r="BP30" s="109"/>
      <c r="BQ30" s="109"/>
    </row>
    <row r="31" spans="1:69" s="20" customFormat="1" ht="15" customHeight="1">
      <c r="A31" s="109" t="s">
        <v>310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229"/>
      <c r="O31" s="230"/>
      <c r="P31" s="230"/>
      <c r="Q31" s="230"/>
      <c r="R31" s="230"/>
      <c r="S31" s="230"/>
      <c r="T31" s="230"/>
      <c r="U31" s="230"/>
      <c r="V31" s="230"/>
      <c r="W31" s="109"/>
      <c r="X31" s="109"/>
      <c r="Y31" s="109"/>
      <c r="Z31" s="109"/>
      <c r="AA31" s="109"/>
      <c r="AB31" s="109"/>
      <c r="AC31" s="109"/>
      <c r="AD31" s="230"/>
      <c r="AE31" s="109"/>
      <c r="AF31" s="109"/>
      <c r="AG31" s="109"/>
      <c r="AH31" s="231"/>
      <c r="AI31" s="231"/>
      <c r="AJ31" s="109"/>
      <c r="AK31" s="109"/>
      <c r="AL31" s="231"/>
      <c r="AM31" s="109"/>
      <c r="AN31" s="109"/>
      <c r="AO31" s="109"/>
      <c r="AP31" s="231"/>
      <c r="AQ31" s="109"/>
      <c r="AR31" s="109"/>
      <c r="AS31" s="109"/>
      <c r="AT31" s="231"/>
      <c r="AU31" s="109"/>
      <c r="AV31" s="109"/>
      <c r="AW31" s="109"/>
      <c r="AX31" s="231"/>
      <c r="AY31" s="109"/>
      <c r="AZ31" s="109"/>
      <c r="BA31" s="109"/>
      <c r="BB31" s="231"/>
      <c r="BC31" s="109"/>
      <c r="BD31" s="109"/>
      <c r="BE31" s="109"/>
      <c r="BF31" s="231"/>
      <c r="BG31" s="109"/>
      <c r="BH31" s="109"/>
      <c r="BI31" s="109"/>
      <c r="BJ31" s="231"/>
      <c r="BK31" s="109"/>
      <c r="BL31" s="109"/>
      <c r="BM31" s="109"/>
      <c r="BN31" s="231"/>
      <c r="BO31" s="109"/>
      <c r="BP31" s="109"/>
      <c r="BQ31" s="109"/>
    </row>
    <row r="32" spans="1:69" s="20" customFormat="1" ht="15" customHeight="1">
      <c r="A32" s="109" t="s">
        <v>150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229"/>
      <c r="O32" s="230"/>
      <c r="P32" s="230"/>
      <c r="Q32" s="230"/>
      <c r="R32" s="230"/>
      <c r="S32" s="230"/>
      <c r="T32" s="230"/>
      <c r="U32" s="230"/>
      <c r="V32" s="230"/>
      <c r="W32" s="109"/>
      <c r="X32" s="109"/>
      <c r="Y32" s="109"/>
      <c r="Z32" s="109"/>
      <c r="AA32" s="109"/>
      <c r="AB32" s="109"/>
      <c r="AC32" s="109"/>
      <c r="AD32" s="230"/>
      <c r="AE32" s="109"/>
      <c r="AF32" s="109"/>
      <c r="AG32" s="109"/>
      <c r="AH32" s="231"/>
      <c r="AI32" s="231"/>
      <c r="AJ32" s="109"/>
      <c r="AK32" s="109"/>
      <c r="AL32" s="231"/>
      <c r="AM32" s="231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</row>
    <row r="33" spans="1:69" s="20" customFormat="1" ht="1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229"/>
      <c r="O33" s="230"/>
      <c r="P33" s="230"/>
      <c r="Q33" s="230"/>
      <c r="R33" s="230"/>
      <c r="S33" s="230"/>
      <c r="T33" s="230"/>
      <c r="U33" s="230"/>
      <c r="V33" s="230"/>
      <c r="W33" s="109"/>
      <c r="X33" s="109"/>
      <c r="Y33" s="109"/>
      <c r="Z33" s="109"/>
      <c r="AA33" s="109"/>
      <c r="AB33" s="109"/>
      <c r="AC33" s="109"/>
      <c r="AD33" s="230"/>
      <c r="AE33" s="109"/>
      <c r="AF33" s="109"/>
      <c r="AG33" s="109"/>
      <c r="AH33" s="231"/>
      <c r="AI33" s="231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</row>
    <row r="34" spans="1:69" s="20" customFormat="1" ht="1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81"/>
      <c r="P34" s="181"/>
      <c r="Q34" s="181"/>
      <c r="R34" s="181"/>
      <c r="S34" s="181"/>
      <c r="T34" s="181"/>
      <c r="U34" s="181"/>
      <c r="V34" s="181"/>
      <c r="W34" s="109"/>
      <c r="X34" s="109"/>
      <c r="Y34" s="109"/>
      <c r="Z34" s="109"/>
      <c r="AA34" s="109"/>
      <c r="AB34" s="109"/>
      <c r="AC34" s="109"/>
      <c r="AD34" s="181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</row>
    <row r="35" spans="1:69" s="20" customFormat="1" ht="15" customHeight="1">
      <c r="A35" s="111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232"/>
      <c r="P35" s="232"/>
      <c r="Q35" s="232"/>
      <c r="R35" s="232"/>
      <c r="S35" s="232"/>
      <c r="T35" s="232"/>
      <c r="U35" s="232"/>
      <c r="V35" s="232"/>
      <c r="W35" s="108"/>
      <c r="X35" s="108"/>
      <c r="Y35" s="108"/>
      <c r="Z35" s="108"/>
      <c r="AA35" s="108"/>
      <c r="AB35" s="108"/>
      <c r="AC35" s="108"/>
      <c r="AD35" s="232"/>
      <c r="AE35" s="108"/>
      <c r="AF35" s="108"/>
      <c r="AG35" s="108"/>
      <c r="AH35" s="108"/>
      <c r="AI35" s="108"/>
      <c r="AJ35" s="108"/>
      <c r="AK35" s="108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</row>
    <row r="36" spans="1:69" ht="15" customHeigh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232"/>
      <c r="P36" s="232"/>
      <c r="Q36" s="232"/>
      <c r="R36" s="232"/>
      <c r="S36" s="232"/>
      <c r="T36" s="232"/>
      <c r="U36" s="232"/>
      <c r="V36" s="232"/>
      <c r="W36" s="108"/>
      <c r="X36" s="108"/>
      <c r="Y36" s="108"/>
      <c r="Z36" s="108"/>
      <c r="AA36" s="108"/>
      <c r="AB36" s="108"/>
      <c r="AC36" s="108"/>
      <c r="AD36" s="232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</row>
    <row r="37" spans="1:69" ht="15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232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</row>
    <row r="38" spans="1:69" ht="1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232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</row>
    <row r="39" spans="1:69" ht="15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</row>
    <row r="40" spans="1:69" ht="15" customHeight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</row>
    <row r="41" spans="1:69" ht="1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232"/>
      <c r="P41" s="232"/>
      <c r="Q41" s="232"/>
      <c r="R41" s="232"/>
      <c r="S41" s="232"/>
      <c r="T41" s="232"/>
      <c r="U41" s="232"/>
      <c r="V41" s="232"/>
      <c r="W41" s="108"/>
      <c r="X41" s="108"/>
      <c r="Y41" s="108"/>
      <c r="Z41" s="108"/>
      <c r="AA41" s="108"/>
      <c r="AB41" s="108"/>
      <c r="AC41" s="108"/>
      <c r="AD41" s="232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</row>
  </sheetData>
  <sheetProtection selectLockedCells="1" selectUnlockedCells="1"/>
  <mergeCells count="24">
    <mergeCell ref="A21:BQ21"/>
    <mergeCell ref="AP4:AS4"/>
    <mergeCell ref="AT4:AW4"/>
    <mergeCell ref="AX4:BA4"/>
    <mergeCell ref="BB4:BE4"/>
    <mergeCell ref="BN4:BQ4"/>
    <mergeCell ref="BJ4:BM4"/>
    <mergeCell ref="BF4:BI4"/>
    <mergeCell ref="A2:BQ2"/>
    <mergeCell ref="A1:BQ1"/>
    <mergeCell ref="A23:BQ23"/>
    <mergeCell ref="AL4:AO4"/>
    <mergeCell ref="A3:BQ3"/>
    <mergeCell ref="AD4:AG4"/>
    <mergeCell ref="AH4:AK4"/>
    <mergeCell ref="V4:Y4"/>
    <mergeCell ref="Z4:AC4"/>
    <mergeCell ref="R4:U4"/>
    <mergeCell ref="J4:M4"/>
    <mergeCell ref="N4:Q4"/>
    <mergeCell ref="A4:A5"/>
    <mergeCell ref="B4:E4"/>
    <mergeCell ref="F4:I4"/>
    <mergeCell ref="A22:BQ22"/>
  </mergeCells>
  <hyperlinks>
    <hyperlink ref="A35" location="index!A1" display="Retour à l'index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rstPageNumber="0" fitToWidth="2" orientation="landscape" r:id="rId1"/>
  <headerFooter scaleWithDoc="0" alignWithMargins="0">
    <oddHeader>&amp;LPopulation scolaire&amp;CENSEIGNEMENT</oddHeader>
    <oddFooter>&amp;C&amp;P/&amp;N&amp;R© IBSA</oddFooter>
  </headerFooter>
  <colBreaks count="2" manualBreakCount="2">
    <brk id="13" max="31" man="1"/>
    <brk id="29" max="3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22"/>
  <dimension ref="A1:BN53"/>
  <sheetViews>
    <sheetView showGridLines="0" zoomScale="80" zoomScaleNormal="80" zoomScalePageLayoutView="60" workbookViewId="0">
      <pane xSplit="1" topLeftCell="AO1" activePane="topRight" state="frozen"/>
      <selection pane="topRight" sqref="A1:AZ1"/>
    </sheetView>
  </sheetViews>
  <sheetFormatPr baseColWidth="10" defaultColWidth="10.7109375" defaultRowHeight="15" customHeight="1"/>
  <cols>
    <col min="1" max="1" width="60.7109375" style="4" customWidth="1"/>
    <col min="2" max="52" width="11.85546875" style="4" customWidth="1"/>
    <col min="53" max="53" width="10.7109375" style="42"/>
    <col min="54" max="62" width="10.7109375" style="42" customWidth="1"/>
    <col min="63" max="64" width="10.7109375" style="4" customWidth="1"/>
    <col min="65" max="16384" width="10.7109375" style="4"/>
  </cols>
  <sheetData>
    <row r="1" spans="1:62" s="1" customFormat="1" ht="19.350000000000001" customHeight="1">
      <c r="A1" s="426" t="s">
        <v>412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  <c r="AV1" s="427"/>
      <c r="AW1" s="427"/>
      <c r="AX1" s="427"/>
      <c r="AY1" s="427"/>
      <c r="AZ1" s="428"/>
    </row>
    <row r="2" spans="1:62" s="1" customFormat="1" ht="19.350000000000001" customHeight="1">
      <c r="A2" s="429" t="s">
        <v>304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1"/>
    </row>
    <row r="3" spans="1:62" s="1" customFormat="1" ht="19.350000000000001" customHeight="1">
      <c r="A3" s="438" t="s">
        <v>342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39"/>
      <c r="AS3" s="439"/>
      <c r="AT3" s="439"/>
      <c r="AU3" s="439"/>
      <c r="AV3" s="439"/>
      <c r="AW3" s="439"/>
      <c r="AX3" s="439"/>
      <c r="AY3" s="439"/>
      <c r="AZ3" s="440"/>
    </row>
    <row r="4" spans="1:62" s="3" customFormat="1" ht="20.100000000000001" customHeight="1">
      <c r="A4" s="449"/>
      <c r="B4" s="441" t="s">
        <v>55</v>
      </c>
      <c r="C4" s="441"/>
      <c r="D4" s="441"/>
      <c r="E4" s="441" t="s">
        <v>39</v>
      </c>
      <c r="F4" s="441"/>
      <c r="G4" s="441"/>
      <c r="H4" s="441" t="s">
        <v>0</v>
      </c>
      <c r="I4" s="441"/>
      <c r="J4" s="441"/>
      <c r="K4" s="441" t="s">
        <v>1</v>
      </c>
      <c r="L4" s="441"/>
      <c r="M4" s="441"/>
      <c r="N4" s="441" t="s">
        <v>2</v>
      </c>
      <c r="O4" s="441"/>
      <c r="P4" s="441"/>
      <c r="Q4" s="441" t="s">
        <v>41</v>
      </c>
      <c r="R4" s="441"/>
      <c r="S4" s="441"/>
      <c r="T4" s="441" t="s">
        <v>48</v>
      </c>
      <c r="U4" s="441"/>
      <c r="V4" s="442"/>
      <c r="W4" s="441" t="s">
        <v>49</v>
      </c>
      <c r="X4" s="441"/>
      <c r="Y4" s="442"/>
      <c r="Z4" s="441" t="s">
        <v>171</v>
      </c>
      <c r="AA4" s="441"/>
      <c r="AB4" s="442"/>
      <c r="AC4" s="441" t="s">
        <v>172</v>
      </c>
      <c r="AD4" s="441"/>
      <c r="AE4" s="442"/>
      <c r="AF4" s="441" t="s">
        <v>173</v>
      </c>
      <c r="AG4" s="441"/>
      <c r="AH4" s="442"/>
      <c r="AI4" s="441" t="s">
        <v>99</v>
      </c>
      <c r="AJ4" s="441"/>
      <c r="AK4" s="442"/>
      <c r="AL4" s="441" t="s">
        <v>153</v>
      </c>
      <c r="AM4" s="441"/>
      <c r="AN4" s="442"/>
      <c r="AO4" s="441" t="s">
        <v>160</v>
      </c>
      <c r="AP4" s="441"/>
      <c r="AQ4" s="442"/>
      <c r="AR4" s="441" t="s">
        <v>163</v>
      </c>
      <c r="AS4" s="441"/>
      <c r="AT4" s="442"/>
      <c r="AU4" s="441" t="s">
        <v>165</v>
      </c>
      <c r="AV4" s="441"/>
      <c r="AW4" s="442"/>
      <c r="AX4" s="441" t="s">
        <v>312</v>
      </c>
      <c r="AY4" s="441"/>
      <c r="AZ4" s="442"/>
    </row>
    <row r="5" spans="1:62" ht="20.100000000000001" customHeight="1">
      <c r="A5" s="450"/>
      <c r="B5" s="95" t="s">
        <v>113</v>
      </c>
      <c r="C5" s="95" t="s">
        <v>114</v>
      </c>
      <c r="D5" s="95" t="s">
        <v>28</v>
      </c>
      <c r="E5" s="95" t="s">
        <v>113</v>
      </c>
      <c r="F5" s="95" t="s">
        <v>114</v>
      </c>
      <c r="G5" s="95" t="s">
        <v>28</v>
      </c>
      <c r="H5" s="95" t="s">
        <v>113</v>
      </c>
      <c r="I5" s="95" t="s">
        <v>114</v>
      </c>
      <c r="J5" s="95" t="s">
        <v>28</v>
      </c>
      <c r="K5" s="95" t="s">
        <v>113</v>
      </c>
      <c r="L5" s="95" t="s">
        <v>114</v>
      </c>
      <c r="M5" s="95" t="s">
        <v>28</v>
      </c>
      <c r="N5" s="95" t="s">
        <v>113</v>
      </c>
      <c r="O5" s="95" t="s">
        <v>114</v>
      </c>
      <c r="P5" s="95" t="s">
        <v>28</v>
      </c>
      <c r="Q5" s="95" t="s">
        <v>113</v>
      </c>
      <c r="R5" s="95" t="s">
        <v>114</v>
      </c>
      <c r="S5" s="95" t="s">
        <v>28</v>
      </c>
      <c r="T5" s="95" t="s">
        <v>113</v>
      </c>
      <c r="U5" s="95" t="s">
        <v>114</v>
      </c>
      <c r="V5" s="95" t="s">
        <v>28</v>
      </c>
      <c r="W5" s="95" t="s">
        <v>113</v>
      </c>
      <c r="X5" s="95" t="s">
        <v>114</v>
      </c>
      <c r="Y5" s="95" t="s">
        <v>28</v>
      </c>
      <c r="Z5" s="95" t="s">
        <v>113</v>
      </c>
      <c r="AA5" s="95" t="s">
        <v>114</v>
      </c>
      <c r="AB5" s="95" t="s">
        <v>28</v>
      </c>
      <c r="AC5" s="95" t="s">
        <v>113</v>
      </c>
      <c r="AD5" s="95" t="s">
        <v>114</v>
      </c>
      <c r="AE5" s="95" t="s">
        <v>28</v>
      </c>
      <c r="AF5" s="95" t="s">
        <v>113</v>
      </c>
      <c r="AG5" s="95" t="s">
        <v>114</v>
      </c>
      <c r="AH5" s="95" t="s">
        <v>28</v>
      </c>
      <c r="AI5" s="95" t="s">
        <v>113</v>
      </c>
      <c r="AJ5" s="95" t="s">
        <v>114</v>
      </c>
      <c r="AK5" s="95" t="s">
        <v>28</v>
      </c>
      <c r="AL5" s="95" t="s">
        <v>113</v>
      </c>
      <c r="AM5" s="95" t="s">
        <v>114</v>
      </c>
      <c r="AN5" s="95" t="s">
        <v>28</v>
      </c>
      <c r="AO5" s="95" t="s">
        <v>113</v>
      </c>
      <c r="AP5" s="95" t="s">
        <v>114</v>
      </c>
      <c r="AQ5" s="95" t="s">
        <v>28</v>
      </c>
      <c r="AR5" s="95" t="s">
        <v>113</v>
      </c>
      <c r="AS5" s="95" t="s">
        <v>114</v>
      </c>
      <c r="AT5" s="95" t="s">
        <v>28</v>
      </c>
      <c r="AU5" s="95" t="s">
        <v>113</v>
      </c>
      <c r="AV5" s="95" t="s">
        <v>114</v>
      </c>
      <c r="AW5" s="95" t="s">
        <v>28</v>
      </c>
      <c r="AX5" s="95" t="s">
        <v>113</v>
      </c>
      <c r="AY5" s="95" t="s">
        <v>114</v>
      </c>
      <c r="AZ5" s="95" t="s">
        <v>28</v>
      </c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1:62" ht="15" customHeight="1">
      <c r="A6" s="96" t="s">
        <v>144</v>
      </c>
      <c r="B6" s="97">
        <v>0</v>
      </c>
      <c r="C6" s="98">
        <v>0</v>
      </c>
      <c r="D6" s="99">
        <v>0</v>
      </c>
      <c r="E6" s="97">
        <v>4</v>
      </c>
      <c r="F6" s="98">
        <v>0</v>
      </c>
      <c r="G6" s="99">
        <v>4</v>
      </c>
      <c r="H6" s="97">
        <v>6</v>
      </c>
      <c r="I6" s="98">
        <v>8</v>
      </c>
      <c r="J6" s="99">
        <v>14</v>
      </c>
      <c r="K6" s="97">
        <v>54</v>
      </c>
      <c r="L6" s="98">
        <v>53</v>
      </c>
      <c r="M6" s="99">
        <v>107</v>
      </c>
      <c r="N6" s="97">
        <v>68</v>
      </c>
      <c r="O6" s="98">
        <v>83</v>
      </c>
      <c r="P6" s="99">
        <v>151</v>
      </c>
      <c r="Q6" s="97">
        <v>101</v>
      </c>
      <c r="R6" s="98">
        <v>94</v>
      </c>
      <c r="S6" s="99">
        <v>195</v>
      </c>
      <c r="T6" s="97">
        <v>94</v>
      </c>
      <c r="U6" s="98">
        <v>75</v>
      </c>
      <c r="V6" s="99">
        <v>169</v>
      </c>
      <c r="W6" s="97">
        <v>117</v>
      </c>
      <c r="X6" s="98">
        <v>128</v>
      </c>
      <c r="Y6" s="99">
        <v>245</v>
      </c>
      <c r="Z6" s="97">
        <v>118</v>
      </c>
      <c r="AA6" s="98">
        <v>93</v>
      </c>
      <c r="AB6" s="99">
        <v>211</v>
      </c>
      <c r="AC6" s="97">
        <v>99</v>
      </c>
      <c r="AD6" s="98">
        <v>70</v>
      </c>
      <c r="AE6" s="99">
        <v>169</v>
      </c>
      <c r="AF6" s="97">
        <v>112</v>
      </c>
      <c r="AG6" s="98">
        <v>71</v>
      </c>
      <c r="AH6" s="99">
        <v>183</v>
      </c>
      <c r="AI6" s="97">
        <v>47</v>
      </c>
      <c r="AJ6" s="98">
        <v>83</v>
      </c>
      <c r="AK6" s="99">
        <v>130</v>
      </c>
      <c r="AL6" s="97">
        <v>45</v>
      </c>
      <c r="AM6" s="98">
        <v>66</v>
      </c>
      <c r="AN6" s="99">
        <v>111</v>
      </c>
      <c r="AO6" s="97">
        <v>46</v>
      </c>
      <c r="AP6" s="98">
        <v>82</v>
      </c>
      <c r="AQ6" s="99">
        <v>128</v>
      </c>
      <c r="AR6" s="97">
        <v>49</v>
      </c>
      <c r="AS6" s="98">
        <v>113</v>
      </c>
      <c r="AT6" s="99">
        <v>162</v>
      </c>
      <c r="AU6" s="97">
        <v>65</v>
      </c>
      <c r="AV6" s="98">
        <v>120</v>
      </c>
      <c r="AW6" s="99">
        <v>185</v>
      </c>
      <c r="AX6" s="97">
        <v>70</v>
      </c>
      <c r="AY6" s="98">
        <v>100</v>
      </c>
      <c r="AZ6" s="99">
        <v>170</v>
      </c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1:62" ht="15" customHeight="1">
      <c r="A7" s="100" t="s">
        <v>135</v>
      </c>
      <c r="B7" s="101">
        <v>10</v>
      </c>
      <c r="C7" s="102">
        <v>4</v>
      </c>
      <c r="D7" s="103">
        <v>14</v>
      </c>
      <c r="E7" s="101">
        <v>18</v>
      </c>
      <c r="F7" s="102">
        <v>9</v>
      </c>
      <c r="G7" s="103">
        <v>27</v>
      </c>
      <c r="H7" s="101">
        <v>21</v>
      </c>
      <c r="I7" s="102">
        <v>14</v>
      </c>
      <c r="J7" s="103">
        <v>35</v>
      </c>
      <c r="K7" s="101">
        <v>17</v>
      </c>
      <c r="L7" s="102">
        <v>16</v>
      </c>
      <c r="M7" s="103">
        <v>33</v>
      </c>
      <c r="N7" s="101">
        <v>15</v>
      </c>
      <c r="O7" s="102">
        <v>26</v>
      </c>
      <c r="P7" s="103">
        <v>41</v>
      </c>
      <c r="Q7" s="101">
        <v>17</v>
      </c>
      <c r="R7" s="102">
        <v>24</v>
      </c>
      <c r="S7" s="103">
        <v>41</v>
      </c>
      <c r="T7" s="101">
        <v>19</v>
      </c>
      <c r="U7" s="102">
        <v>27</v>
      </c>
      <c r="V7" s="103">
        <v>46</v>
      </c>
      <c r="W7" s="101">
        <v>13</v>
      </c>
      <c r="X7" s="102">
        <v>19</v>
      </c>
      <c r="Y7" s="103">
        <v>32</v>
      </c>
      <c r="Z7" s="101">
        <v>8</v>
      </c>
      <c r="AA7" s="102">
        <v>20</v>
      </c>
      <c r="AB7" s="103">
        <v>28</v>
      </c>
      <c r="AC7" s="101">
        <v>10</v>
      </c>
      <c r="AD7" s="102">
        <v>16</v>
      </c>
      <c r="AE7" s="103">
        <v>26</v>
      </c>
      <c r="AF7" s="101">
        <v>11</v>
      </c>
      <c r="AG7" s="102">
        <v>11</v>
      </c>
      <c r="AH7" s="103">
        <v>22</v>
      </c>
      <c r="AI7" s="101">
        <v>11</v>
      </c>
      <c r="AJ7" s="102">
        <v>10</v>
      </c>
      <c r="AK7" s="103">
        <v>21</v>
      </c>
      <c r="AL7" s="101">
        <v>9</v>
      </c>
      <c r="AM7" s="102">
        <v>8</v>
      </c>
      <c r="AN7" s="103">
        <v>17</v>
      </c>
      <c r="AO7" s="101">
        <v>13</v>
      </c>
      <c r="AP7" s="102">
        <v>8</v>
      </c>
      <c r="AQ7" s="103">
        <v>21</v>
      </c>
      <c r="AR7" s="101">
        <v>14</v>
      </c>
      <c r="AS7" s="102">
        <v>13</v>
      </c>
      <c r="AT7" s="103">
        <v>27</v>
      </c>
      <c r="AU7" s="101">
        <v>18</v>
      </c>
      <c r="AV7" s="102">
        <v>17</v>
      </c>
      <c r="AW7" s="103">
        <v>35</v>
      </c>
      <c r="AX7" s="101">
        <v>28</v>
      </c>
      <c r="AY7" s="102">
        <v>20</v>
      </c>
      <c r="AZ7" s="103">
        <v>48</v>
      </c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62" ht="15" customHeight="1">
      <c r="A8" s="100" t="s">
        <v>136</v>
      </c>
      <c r="B8" s="101">
        <v>325</v>
      </c>
      <c r="C8" s="102">
        <v>256</v>
      </c>
      <c r="D8" s="103">
        <v>581</v>
      </c>
      <c r="E8" s="101">
        <v>299</v>
      </c>
      <c r="F8" s="102">
        <v>228</v>
      </c>
      <c r="G8" s="103">
        <v>527</v>
      </c>
      <c r="H8" s="101">
        <v>273</v>
      </c>
      <c r="I8" s="102">
        <v>205</v>
      </c>
      <c r="J8" s="103">
        <v>478</v>
      </c>
      <c r="K8" s="101">
        <v>275</v>
      </c>
      <c r="L8" s="102">
        <v>187</v>
      </c>
      <c r="M8" s="103">
        <v>462</v>
      </c>
      <c r="N8" s="101">
        <v>268</v>
      </c>
      <c r="O8" s="102">
        <v>163</v>
      </c>
      <c r="P8" s="103">
        <v>431</v>
      </c>
      <c r="Q8" s="101">
        <v>329</v>
      </c>
      <c r="R8" s="102">
        <v>179</v>
      </c>
      <c r="S8" s="103">
        <v>508</v>
      </c>
      <c r="T8" s="101">
        <v>298</v>
      </c>
      <c r="U8" s="102">
        <v>155</v>
      </c>
      <c r="V8" s="103">
        <v>453</v>
      </c>
      <c r="W8" s="101">
        <v>286</v>
      </c>
      <c r="X8" s="102">
        <v>166</v>
      </c>
      <c r="Y8" s="103">
        <v>452</v>
      </c>
      <c r="Z8" s="101">
        <v>259</v>
      </c>
      <c r="AA8" s="102">
        <v>159</v>
      </c>
      <c r="AB8" s="103">
        <v>418</v>
      </c>
      <c r="AC8" s="101">
        <v>273</v>
      </c>
      <c r="AD8" s="102">
        <v>142</v>
      </c>
      <c r="AE8" s="103">
        <v>415</v>
      </c>
      <c r="AF8" s="101">
        <v>312</v>
      </c>
      <c r="AG8" s="102">
        <v>160</v>
      </c>
      <c r="AH8" s="103">
        <v>472</v>
      </c>
      <c r="AI8" s="101">
        <v>311</v>
      </c>
      <c r="AJ8" s="102">
        <v>156</v>
      </c>
      <c r="AK8" s="103">
        <v>467</v>
      </c>
      <c r="AL8" s="101">
        <v>292</v>
      </c>
      <c r="AM8" s="102">
        <v>168</v>
      </c>
      <c r="AN8" s="103">
        <v>460</v>
      </c>
      <c r="AO8" s="101">
        <v>270</v>
      </c>
      <c r="AP8" s="102">
        <v>174</v>
      </c>
      <c r="AQ8" s="103">
        <v>444</v>
      </c>
      <c r="AR8" s="101">
        <v>266</v>
      </c>
      <c r="AS8" s="102">
        <v>180</v>
      </c>
      <c r="AT8" s="103">
        <v>446</v>
      </c>
      <c r="AU8" s="101">
        <v>290</v>
      </c>
      <c r="AV8" s="102">
        <v>200</v>
      </c>
      <c r="AW8" s="103">
        <v>490</v>
      </c>
      <c r="AX8" s="101">
        <v>288</v>
      </c>
      <c r="AY8" s="102">
        <v>234</v>
      </c>
      <c r="AZ8" s="103">
        <v>522</v>
      </c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1:62" ht="15" customHeight="1">
      <c r="A9" s="100" t="s">
        <v>118</v>
      </c>
      <c r="B9" s="101">
        <v>431</v>
      </c>
      <c r="C9" s="102">
        <v>1325</v>
      </c>
      <c r="D9" s="103">
        <v>1756</v>
      </c>
      <c r="E9" s="101">
        <v>449</v>
      </c>
      <c r="F9" s="102">
        <v>1389</v>
      </c>
      <c r="G9" s="103">
        <v>1838</v>
      </c>
      <c r="H9" s="101">
        <v>429</v>
      </c>
      <c r="I9" s="102">
        <v>1333</v>
      </c>
      <c r="J9" s="103">
        <v>1762</v>
      </c>
      <c r="K9" s="101">
        <v>449</v>
      </c>
      <c r="L9" s="102">
        <v>1333</v>
      </c>
      <c r="M9" s="103">
        <v>1782</v>
      </c>
      <c r="N9" s="101">
        <v>439</v>
      </c>
      <c r="O9" s="102">
        <v>1323</v>
      </c>
      <c r="P9" s="103">
        <v>1762</v>
      </c>
      <c r="Q9" s="101">
        <v>461</v>
      </c>
      <c r="R9" s="102">
        <v>1229</v>
      </c>
      <c r="S9" s="103">
        <v>1690</v>
      </c>
      <c r="T9" s="101">
        <v>446</v>
      </c>
      <c r="U9" s="102">
        <v>1201</v>
      </c>
      <c r="V9" s="103">
        <v>1647</v>
      </c>
      <c r="W9" s="101">
        <v>457</v>
      </c>
      <c r="X9" s="102">
        <v>1171</v>
      </c>
      <c r="Y9" s="103">
        <v>1628</v>
      </c>
      <c r="Z9" s="101">
        <v>686</v>
      </c>
      <c r="AA9" s="102">
        <v>1773</v>
      </c>
      <c r="AB9" s="103">
        <v>2459</v>
      </c>
      <c r="AC9" s="101">
        <v>626</v>
      </c>
      <c r="AD9" s="102">
        <v>1782</v>
      </c>
      <c r="AE9" s="103">
        <v>2408</v>
      </c>
      <c r="AF9" s="101">
        <v>1071</v>
      </c>
      <c r="AG9" s="102">
        <v>2926</v>
      </c>
      <c r="AH9" s="103">
        <v>3997</v>
      </c>
      <c r="AI9" s="101">
        <v>1052</v>
      </c>
      <c r="AJ9" s="102">
        <v>2886</v>
      </c>
      <c r="AK9" s="103">
        <v>3938</v>
      </c>
      <c r="AL9" s="101">
        <v>973</v>
      </c>
      <c r="AM9" s="102">
        <v>2772</v>
      </c>
      <c r="AN9" s="103">
        <v>3745</v>
      </c>
      <c r="AO9" s="101">
        <v>995</v>
      </c>
      <c r="AP9" s="102">
        <v>2708</v>
      </c>
      <c r="AQ9" s="103">
        <v>3703</v>
      </c>
      <c r="AR9" s="101">
        <v>924</v>
      </c>
      <c r="AS9" s="102">
        <v>2695</v>
      </c>
      <c r="AT9" s="103">
        <v>3619</v>
      </c>
      <c r="AU9" s="101">
        <v>927</v>
      </c>
      <c r="AV9" s="102">
        <v>2723</v>
      </c>
      <c r="AW9" s="103">
        <v>3650</v>
      </c>
      <c r="AX9" s="101">
        <v>890</v>
      </c>
      <c r="AY9" s="102">
        <v>2559</v>
      </c>
      <c r="AZ9" s="103">
        <v>3449</v>
      </c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2" ht="15" customHeight="1">
      <c r="A10" s="100" t="s">
        <v>137</v>
      </c>
      <c r="B10" s="101">
        <v>456</v>
      </c>
      <c r="C10" s="102">
        <v>379</v>
      </c>
      <c r="D10" s="103">
        <v>835</v>
      </c>
      <c r="E10" s="101">
        <v>457</v>
      </c>
      <c r="F10" s="102">
        <v>396</v>
      </c>
      <c r="G10" s="103">
        <v>853</v>
      </c>
      <c r="H10" s="101">
        <v>445</v>
      </c>
      <c r="I10" s="102">
        <v>368</v>
      </c>
      <c r="J10" s="103">
        <v>813</v>
      </c>
      <c r="K10" s="101">
        <v>457</v>
      </c>
      <c r="L10" s="102">
        <v>388</v>
      </c>
      <c r="M10" s="103">
        <v>845</v>
      </c>
      <c r="N10" s="101">
        <v>491</v>
      </c>
      <c r="O10" s="102">
        <v>368</v>
      </c>
      <c r="P10" s="103">
        <v>859</v>
      </c>
      <c r="Q10" s="101">
        <v>529</v>
      </c>
      <c r="R10" s="102">
        <v>404</v>
      </c>
      <c r="S10" s="103">
        <v>933</v>
      </c>
      <c r="T10" s="101">
        <v>514</v>
      </c>
      <c r="U10" s="102">
        <v>386</v>
      </c>
      <c r="V10" s="103">
        <v>900</v>
      </c>
      <c r="W10" s="101">
        <v>522</v>
      </c>
      <c r="X10" s="102">
        <v>375</v>
      </c>
      <c r="Y10" s="103">
        <v>897</v>
      </c>
      <c r="Z10" s="101">
        <v>456</v>
      </c>
      <c r="AA10" s="102">
        <v>380</v>
      </c>
      <c r="AB10" s="103">
        <v>836</v>
      </c>
      <c r="AC10" s="101">
        <v>451</v>
      </c>
      <c r="AD10" s="102">
        <v>360</v>
      </c>
      <c r="AE10" s="103">
        <v>811</v>
      </c>
      <c r="AF10" s="101">
        <v>450</v>
      </c>
      <c r="AG10" s="102">
        <v>381</v>
      </c>
      <c r="AH10" s="103">
        <v>831</v>
      </c>
      <c r="AI10" s="101">
        <v>446</v>
      </c>
      <c r="AJ10" s="102">
        <v>351</v>
      </c>
      <c r="AK10" s="103">
        <v>797</v>
      </c>
      <c r="AL10" s="101">
        <v>424</v>
      </c>
      <c r="AM10" s="102">
        <v>319</v>
      </c>
      <c r="AN10" s="103">
        <v>743</v>
      </c>
      <c r="AO10" s="101">
        <v>420</v>
      </c>
      <c r="AP10" s="102">
        <v>282</v>
      </c>
      <c r="AQ10" s="103">
        <v>702</v>
      </c>
      <c r="AR10" s="101">
        <v>442</v>
      </c>
      <c r="AS10" s="102">
        <v>306</v>
      </c>
      <c r="AT10" s="103">
        <v>748</v>
      </c>
      <c r="AU10" s="101">
        <v>487</v>
      </c>
      <c r="AV10" s="102">
        <v>333</v>
      </c>
      <c r="AW10" s="103">
        <v>820</v>
      </c>
      <c r="AX10" s="101">
        <v>538</v>
      </c>
      <c r="AY10" s="102">
        <v>345</v>
      </c>
      <c r="AZ10" s="103">
        <v>883</v>
      </c>
      <c r="BA10" s="4"/>
      <c r="BC10" s="4"/>
      <c r="BD10" s="4"/>
      <c r="BE10" s="4"/>
      <c r="BF10" s="4"/>
      <c r="BG10" s="4"/>
      <c r="BH10" s="4"/>
      <c r="BI10" s="4"/>
      <c r="BJ10" s="4"/>
    </row>
    <row r="11" spans="1:62" ht="15" customHeight="1">
      <c r="A11" s="100" t="s">
        <v>138</v>
      </c>
      <c r="B11" s="101">
        <v>207</v>
      </c>
      <c r="C11" s="102">
        <v>517</v>
      </c>
      <c r="D11" s="103">
        <v>724</v>
      </c>
      <c r="E11" s="101">
        <v>189</v>
      </c>
      <c r="F11" s="102">
        <v>538</v>
      </c>
      <c r="G11" s="103">
        <v>727</v>
      </c>
      <c r="H11" s="101">
        <v>200</v>
      </c>
      <c r="I11" s="102">
        <v>553</v>
      </c>
      <c r="J11" s="103">
        <v>753</v>
      </c>
      <c r="K11" s="101">
        <v>217</v>
      </c>
      <c r="L11" s="102">
        <v>586</v>
      </c>
      <c r="M11" s="103">
        <v>803</v>
      </c>
      <c r="N11" s="101">
        <v>215</v>
      </c>
      <c r="O11" s="102">
        <v>563</v>
      </c>
      <c r="P11" s="103">
        <v>778</v>
      </c>
      <c r="Q11" s="101">
        <v>239</v>
      </c>
      <c r="R11" s="102">
        <v>573</v>
      </c>
      <c r="S11" s="103">
        <v>812</v>
      </c>
      <c r="T11" s="101">
        <v>220</v>
      </c>
      <c r="U11" s="102">
        <v>530</v>
      </c>
      <c r="V11" s="103">
        <v>750</v>
      </c>
      <c r="W11" s="101">
        <v>244</v>
      </c>
      <c r="X11" s="102">
        <v>518</v>
      </c>
      <c r="Y11" s="103">
        <v>762</v>
      </c>
      <c r="Z11" s="101">
        <v>211</v>
      </c>
      <c r="AA11" s="102">
        <v>469</v>
      </c>
      <c r="AB11" s="103">
        <v>680</v>
      </c>
      <c r="AC11" s="101">
        <v>209</v>
      </c>
      <c r="AD11" s="102">
        <v>434</v>
      </c>
      <c r="AE11" s="103">
        <v>643</v>
      </c>
      <c r="AF11" s="101">
        <v>246</v>
      </c>
      <c r="AG11" s="102">
        <v>459</v>
      </c>
      <c r="AH11" s="103">
        <v>705</v>
      </c>
      <c r="AI11" s="101">
        <v>231</v>
      </c>
      <c r="AJ11" s="102">
        <v>436</v>
      </c>
      <c r="AK11" s="103">
        <v>667</v>
      </c>
      <c r="AL11" s="101">
        <v>239</v>
      </c>
      <c r="AM11" s="102">
        <v>446</v>
      </c>
      <c r="AN11" s="103">
        <v>685</v>
      </c>
      <c r="AO11" s="101">
        <v>241</v>
      </c>
      <c r="AP11" s="102">
        <v>437</v>
      </c>
      <c r="AQ11" s="103">
        <v>678</v>
      </c>
      <c r="AR11" s="101">
        <v>266</v>
      </c>
      <c r="AS11" s="102">
        <v>489</v>
      </c>
      <c r="AT11" s="103">
        <v>755</v>
      </c>
      <c r="AU11" s="101">
        <v>276</v>
      </c>
      <c r="AV11" s="102">
        <v>579</v>
      </c>
      <c r="AW11" s="103">
        <v>855</v>
      </c>
      <c r="AX11" s="101">
        <v>277</v>
      </c>
      <c r="AY11" s="102">
        <v>622</v>
      </c>
      <c r="AZ11" s="103">
        <v>899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1:62" ht="15" customHeight="1">
      <c r="A12" s="100" t="s">
        <v>139</v>
      </c>
      <c r="B12" s="101">
        <v>1572</v>
      </c>
      <c r="C12" s="102">
        <v>2148</v>
      </c>
      <c r="D12" s="103">
        <v>3720</v>
      </c>
      <c r="E12" s="101">
        <v>1719</v>
      </c>
      <c r="F12" s="102">
        <v>2498</v>
      </c>
      <c r="G12" s="103">
        <v>4217</v>
      </c>
      <c r="H12" s="101">
        <v>1843</v>
      </c>
      <c r="I12" s="102">
        <v>2642</v>
      </c>
      <c r="J12" s="103">
        <v>4485</v>
      </c>
      <c r="K12" s="101">
        <v>1840</v>
      </c>
      <c r="L12" s="102">
        <v>2695</v>
      </c>
      <c r="M12" s="103">
        <v>4535</v>
      </c>
      <c r="N12" s="101">
        <v>1920</v>
      </c>
      <c r="O12" s="102">
        <v>2826</v>
      </c>
      <c r="P12" s="103">
        <v>4746</v>
      </c>
      <c r="Q12" s="101">
        <v>1933</v>
      </c>
      <c r="R12" s="102">
        <v>2937</v>
      </c>
      <c r="S12" s="103">
        <v>4870</v>
      </c>
      <c r="T12" s="101">
        <v>1957</v>
      </c>
      <c r="U12" s="102">
        <v>3014</v>
      </c>
      <c r="V12" s="103">
        <v>4971</v>
      </c>
      <c r="W12" s="101">
        <v>2054</v>
      </c>
      <c r="X12" s="102">
        <v>3190</v>
      </c>
      <c r="Y12" s="103">
        <v>5244</v>
      </c>
      <c r="Z12" s="101">
        <v>2077</v>
      </c>
      <c r="AA12" s="102">
        <v>3214</v>
      </c>
      <c r="AB12" s="103">
        <v>5291</v>
      </c>
      <c r="AC12" s="101">
        <v>2167</v>
      </c>
      <c r="AD12" s="102">
        <v>3455</v>
      </c>
      <c r="AE12" s="103">
        <v>5622</v>
      </c>
      <c r="AF12" s="101">
        <v>2219</v>
      </c>
      <c r="AG12" s="102">
        <v>3734</v>
      </c>
      <c r="AH12" s="103">
        <v>5953</v>
      </c>
      <c r="AI12" s="101">
        <v>2343</v>
      </c>
      <c r="AJ12" s="102">
        <v>4274</v>
      </c>
      <c r="AK12" s="103">
        <v>6617</v>
      </c>
      <c r="AL12" s="101">
        <v>2444</v>
      </c>
      <c r="AM12" s="102">
        <v>4499</v>
      </c>
      <c r="AN12" s="103">
        <v>6943</v>
      </c>
      <c r="AO12" s="101">
        <v>2513</v>
      </c>
      <c r="AP12" s="102">
        <v>4715</v>
      </c>
      <c r="AQ12" s="103">
        <v>7228</v>
      </c>
      <c r="AR12" s="101">
        <v>2567</v>
      </c>
      <c r="AS12" s="102">
        <v>5056</v>
      </c>
      <c r="AT12" s="103">
        <v>7623</v>
      </c>
      <c r="AU12" s="101">
        <v>2692</v>
      </c>
      <c r="AV12" s="102">
        <v>5699</v>
      </c>
      <c r="AW12" s="103">
        <v>8391</v>
      </c>
      <c r="AX12" s="101">
        <v>2822</v>
      </c>
      <c r="AY12" s="102">
        <v>6194</v>
      </c>
      <c r="AZ12" s="103">
        <v>9016</v>
      </c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1:62" ht="15" customHeight="1">
      <c r="A13" s="100" t="s">
        <v>119</v>
      </c>
      <c r="B13" s="101">
        <v>221</v>
      </c>
      <c r="C13" s="102">
        <v>376</v>
      </c>
      <c r="D13" s="103">
        <v>597</v>
      </c>
      <c r="E13" s="101">
        <v>213</v>
      </c>
      <c r="F13" s="102">
        <v>354</v>
      </c>
      <c r="G13" s="103">
        <v>567</v>
      </c>
      <c r="H13" s="101">
        <v>224</v>
      </c>
      <c r="I13" s="102">
        <v>375</v>
      </c>
      <c r="J13" s="103">
        <v>599</v>
      </c>
      <c r="K13" s="101">
        <v>233</v>
      </c>
      <c r="L13" s="102">
        <v>414</v>
      </c>
      <c r="M13" s="103">
        <v>647</v>
      </c>
      <c r="N13" s="101">
        <v>220</v>
      </c>
      <c r="O13" s="102">
        <v>421</v>
      </c>
      <c r="P13" s="103">
        <v>641</v>
      </c>
      <c r="Q13" s="101">
        <v>234</v>
      </c>
      <c r="R13" s="102">
        <v>390</v>
      </c>
      <c r="S13" s="103">
        <v>624</v>
      </c>
      <c r="T13" s="101">
        <v>214</v>
      </c>
      <c r="U13" s="102">
        <v>362</v>
      </c>
      <c r="V13" s="103">
        <v>576</v>
      </c>
      <c r="W13" s="101">
        <v>216</v>
      </c>
      <c r="X13" s="102">
        <v>350</v>
      </c>
      <c r="Y13" s="103">
        <v>566</v>
      </c>
      <c r="Z13" s="101">
        <v>208</v>
      </c>
      <c r="AA13" s="102">
        <v>344</v>
      </c>
      <c r="AB13" s="103">
        <v>552</v>
      </c>
      <c r="AC13" s="101">
        <v>187</v>
      </c>
      <c r="AD13" s="102">
        <v>325</v>
      </c>
      <c r="AE13" s="103">
        <v>512</v>
      </c>
      <c r="AF13" s="101">
        <v>184</v>
      </c>
      <c r="AG13" s="102">
        <v>359</v>
      </c>
      <c r="AH13" s="103">
        <v>543</v>
      </c>
      <c r="AI13" s="101">
        <v>52</v>
      </c>
      <c r="AJ13" s="102">
        <v>98</v>
      </c>
      <c r="AK13" s="103">
        <v>150</v>
      </c>
      <c r="AL13" s="101">
        <v>59</v>
      </c>
      <c r="AM13" s="102">
        <v>107</v>
      </c>
      <c r="AN13" s="103">
        <v>166</v>
      </c>
      <c r="AO13" s="101">
        <v>59</v>
      </c>
      <c r="AP13" s="102">
        <v>134</v>
      </c>
      <c r="AQ13" s="103">
        <v>193</v>
      </c>
      <c r="AR13" s="101">
        <v>88</v>
      </c>
      <c r="AS13" s="102">
        <v>180</v>
      </c>
      <c r="AT13" s="103">
        <v>268</v>
      </c>
      <c r="AU13" s="101">
        <v>245</v>
      </c>
      <c r="AV13" s="102">
        <v>438</v>
      </c>
      <c r="AW13" s="103">
        <v>683</v>
      </c>
      <c r="AX13" s="101">
        <v>223</v>
      </c>
      <c r="AY13" s="102">
        <v>457</v>
      </c>
      <c r="AZ13" s="103">
        <v>680</v>
      </c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1:62" ht="15" customHeight="1">
      <c r="A14" s="100" t="s">
        <v>117</v>
      </c>
      <c r="B14" s="101">
        <v>582</v>
      </c>
      <c r="C14" s="102">
        <v>2143</v>
      </c>
      <c r="D14" s="103">
        <v>2725</v>
      </c>
      <c r="E14" s="101">
        <v>570</v>
      </c>
      <c r="F14" s="102">
        <v>2200</v>
      </c>
      <c r="G14" s="103">
        <v>2770</v>
      </c>
      <c r="H14" s="101">
        <v>567</v>
      </c>
      <c r="I14" s="102">
        <v>2260</v>
      </c>
      <c r="J14" s="103">
        <v>2827</v>
      </c>
      <c r="K14" s="101">
        <v>547</v>
      </c>
      <c r="L14" s="102">
        <v>2332</v>
      </c>
      <c r="M14" s="103">
        <v>2879</v>
      </c>
      <c r="N14" s="101">
        <v>567</v>
      </c>
      <c r="O14" s="102">
        <v>2254</v>
      </c>
      <c r="P14" s="103">
        <v>2821</v>
      </c>
      <c r="Q14" s="101">
        <v>594</v>
      </c>
      <c r="R14" s="102">
        <v>2240</v>
      </c>
      <c r="S14" s="103">
        <v>2834</v>
      </c>
      <c r="T14" s="101">
        <v>589</v>
      </c>
      <c r="U14" s="102">
        <v>2255</v>
      </c>
      <c r="V14" s="103">
        <v>2844</v>
      </c>
      <c r="W14" s="101">
        <v>642</v>
      </c>
      <c r="X14" s="102">
        <v>2425</v>
      </c>
      <c r="Y14" s="103">
        <v>3067</v>
      </c>
      <c r="Z14" s="101">
        <v>683</v>
      </c>
      <c r="AA14" s="102">
        <v>2485</v>
      </c>
      <c r="AB14" s="103">
        <v>3168</v>
      </c>
      <c r="AC14" s="101">
        <v>752</v>
      </c>
      <c r="AD14" s="102">
        <v>2671</v>
      </c>
      <c r="AE14" s="103">
        <v>3423</v>
      </c>
      <c r="AF14" s="101">
        <v>890</v>
      </c>
      <c r="AG14" s="102">
        <v>2935</v>
      </c>
      <c r="AH14" s="103">
        <v>3825</v>
      </c>
      <c r="AI14" s="101">
        <v>878</v>
      </c>
      <c r="AJ14" s="102">
        <v>3137</v>
      </c>
      <c r="AK14" s="103">
        <v>4015</v>
      </c>
      <c r="AL14" s="101">
        <v>947</v>
      </c>
      <c r="AM14" s="102">
        <v>3396</v>
      </c>
      <c r="AN14" s="103">
        <v>4343</v>
      </c>
      <c r="AO14" s="101">
        <v>987</v>
      </c>
      <c r="AP14" s="102">
        <v>3862</v>
      </c>
      <c r="AQ14" s="103">
        <v>4849</v>
      </c>
      <c r="AR14" s="101">
        <v>1079</v>
      </c>
      <c r="AS14" s="102">
        <v>4197</v>
      </c>
      <c r="AT14" s="103">
        <v>5276</v>
      </c>
      <c r="AU14" s="101">
        <v>1121</v>
      </c>
      <c r="AV14" s="102">
        <v>4606</v>
      </c>
      <c r="AW14" s="103">
        <v>5727</v>
      </c>
      <c r="AX14" s="101">
        <v>1235</v>
      </c>
      <c r="AY14" s="102">
        <v>5271</v>
      </c>
      <c r="AZ14" s="103">
        <v>6506</v>
      </c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1:62" ht="15" customHeight="1">
      <c r="A15" s="100" t="s">
        <v>121</v>
      </c>
      <c r="B15" s="101">
        <v>2357</v>
      </c>
      <c r="C15" s="102">
        <v>1220</v>
      </c>
      <c r="D15" s="103">
        <v>3577</v>
      </c>
      <c r="E15" s="101">
        <v>2418</v>
      </c>
      <c r="F15" s="102">
        <v>1296</v>
      </c>
      <c r="G15" s="103">
        <v>3714</v>
      </c>
      <c r="H15" s="101">
        <v>2454</v>
      </c>
      <c r="I15" s="102">
        <v>1409</v>
      </c>
      <c r="J15" s="103">
        <v>3863</v>
      </c>
      <c r="K15" s="101">
        <v>2521</v>
      </c>
      <c r="L15" s="102">
        <v>1451</v>
      </c>
      <c r="M15" s="103">
        <v>3972</v>
      </c>
      <c r="N15" s="101">
        <v>2759</v>
      </c>
      <c r="O15" s="102">
        <v>1631</v>
      </c>
      <c r="P15" s="103">
        <v>4390</v>
      </c>
      <c r="Q15" s="101">
        <v>3159</v>
      </c>
      <c r="R15" s="102">
        <v>1882</v>
      </c>
      <c r="S15" s="103">
        <v>5041</v>
      </c>
      <c r="T15" s="101">
        <v>3120</v>
      </c>
      <c r="U15" s="102">
        <v>1881</v>
      </c>
      <c r="V15" s="103">
        <v>5001</v>
      </c>
      <c r="W15" s="101">
        <v>3134</v>
      </c>
      <c r="X15" s="102">
        <v>1872</v>
      </c>
      <c r="Y15" s="103">
        <v>5006</v>
      </c>
      <c r="Z15" s="101">
        <v>4884</v>
      </c>
      <c r="AA15" s="102">
        <v>3369</v>
      </c>
      <c r="AB15" s="103">
        <v>8253</v>
      </c>
      <c r="AC15" s="101">
        <v>5021</v>
      </c>
      <c r="AD15" s="102">
        <v>3623</v>
      </c>
      <c r="AE15" s="103">
        <v>8644</v>
      </c>
      <c r="AF15" s="101">
        <v>5363</v>
      </c>
      <c r="AG15" s="102">
        <v>3844</v>
      </c>
      <c r="AH15" s="103">
        <v>9207</v>
      </c>
      <c r="AI15" s="101">
        <v>5210</v>
      </c>
      <c r="AJ15" s="102">
        <v>3834</v>
      </c>
      <c r="AK15" s="103">
        <v>9044</v>
      </c>
      <c r="AL15" s="101">
        <v>5207</v>
      </c>
      <c r="AM15" s="102">
        <v>3812</v>
      </c>
      <c r="AN15" s="103">
        <v>9019</v>
      </c>
      <c r="AO15" s="101">
        <v>5480</v>
      </c>
      <c r="AP15" s="102">
        <v>4057</v>
      </c>
      <c r="AQ15" s="103">
        <v>9537</v>
      </c>
      <c r="AR15" s="101">
        <v>5786</v>
      </c>
      <c r="AS15" s="102">
        <v>4442</v>
      </c>
      <c r="AT15" s="103">
        <v>10228</v>
      </c>
      <c r="AU15" s="101">
        <v>6307</v>
      </c>
      <c r="AV15" s="102">
        <v>4972</v>
      </c>
      <c r="AW15" s="103">
        <v>11279</v>
      </c>
      <c r="AX15" s="101">
        <v>6733</v>
      </c>
      <c r="AY15" s="102">
        <v>5371</v>
      </c>
      <c r="AZ15" s="103">
        <v>12104</v>
      </c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1:62" ht="15" customHeight="1">
      <c r="A16" s="100" t="s">
        <v>120</v>
      </c>
      <c r="B16" s="101">
        <v>2508</v>
      </c>
      <c r="C16" s="102">
        <v>3171</v>
      </c>
      <c r="D16" s="103">
        <v>5679</v>
      </c>
      <c r="E16" s="101">
        <v>2388</v>
      </c>
      <c r="F16" s="102">
        <v>3214</v>
      </c>
      <c r="G16" s="103">
        <v>5602</v>
      </c>
      <c r="H16" s="101">
        <v>2510</v>
      </c>
      <c r="I16" s="102">
        <v>3326</v>
      </c>
      <c r="J16" s="103">
        <v>5836</v>
      </c>
      <c r="K16" s="101">
        <v>2487</v>
      </c>
      <c r="L16" s="102">
        <v>3454</v>
      </c>
      <c r="M16" s="103">
        <v>5941</v>
      </c>
      <c r="N16" s="101">
        <v>2608</v>
      </c>
      <c r="O16" s="102">
        <v>3688</v>
      </c>
      <c r="P16" s="103">
        <v>6296</v>
      </c>
      <c r="Q16" s="101">
        <v>2635</v>
      </c>
      <c r="R16" s="102">
        <v>3736</v>
      </c>
      <c r="S16" s="103">
        <v>6371</v>
      </c>
      <c r="T16" s="101">
        <v>2505</v>
      </c>
      <c r="U16" s="102">
        <v>3550</v>
      </c>
      <c r="V16" s="103">
        <v>6055</v>
      </c>
      <c r="W16" s="101">
        <v>2471</v>
      </c>
      <c r="X16" s="102">
        <v>3658</v>
      </c>
      <c r="Y16" s="103">
        <v>6129</v>
      </c>
      <c r="Z16" s="101">
        <v>2464</v>
      </c>
      <c r="AA16" s="102">
        <v>3734</v>
      </c>
      <c r="AB16" s="103">
        <v>6198</v>
      </c>
      <c r="AC16" s="101">
        <v>2556</v>
      </c>
      <c r="AD16" s="102">
        <v>3725</v>
      </c>
      <c r="AE16" s="103">
        <v>6281</v>
      </c>
      <c r="AF16" s="101">
        <v>2524</v>
      </c>
      <c r="AG16" s="102">
        <v>3798</v>
      </c>
      <c r="AH16" s="103">
        <v>6322</v>
      </c>
      <c r="AI16" s="101">
        <v>2492</v>
      </c>
      <c r="AJ16" s="102">
        <v>3758</v>
      </c>
      <c r="AK16" s="103">
        <v>6250</v>
      </c>
      <c r="AL16" s="101">
        <v>2618</v>
      </c>
      <c r="AM16" s="102">
        <v>3951</v>
      </c>
      <c r="AN16" s="103">
        <v>6569</v>
      </c>
      <c r="AO16" s="101">
        <v>2683</v>
      </c>
      <c r="AP16" s="102">
        <v>4315</v>
      </c>
      <c r="AQ16" s="103">
        <v>6998</v>
      </c>
      <c r="AR16" s="101">
        <v>2811</v>
      </c>
      <c r="AS16" s="102">
        <v>4755</v>
      </c>
      <c r="AT16" s="103">
        <v>7566</v>
      </c>
      <c r="AU16" s="101">
        <v>2900</v>
      </c>
      <c r="AV16" s="102">
        <v>5074</v>
      </c>
      <c r="AW16" s="103">
        <v>7974</v>
      </c>
      <c r="AX16" s="101">
        <v>2992</v>
      </c>
      <c r="AY16" s="102">
        <v>5128</v>
      </c>
      <c r="AZ16" s="103">
        <v>8120</v>
      </c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1:62" s="3" customFormat="1" ht="15" customHeight="1">
      <c r="A17" s="44" t="s">
        <v>115</v>
      </c>
      <c r="B17" s="45">
        <v>8669</v>
      </c>
      <c r="C17" s="46">
        <v>11539</v>
      </c>
      <c r="D17" s="47">
        <v>20208</v>
      </c>
      <c r="E17" s="45">
        <v>8724</v>
      </c>
      <c r="F17" s="46">
        <v>12122</v>
      </c>
      <c r="G17" s="47">
        <v>20846</v>
      </c>
      <c r="H17" s="45">
        <v>8972</v>
      </c>
      <c r="I17" s="46">
        <v>12493</v>
      </c>
      <c r="J17" s="47">
        <v>21465</v>
      </c>
      <c r="K17" s="45">
        <v>9097</v>
      </c>
      <c r="L17" s="46">
        <v>12909</v>
      </c>
      <c r="M17" s="47">
        <v>22006</v>
      </c>
      <c r="N17" s="45">
        <v>9570</v>
      </c>
      <c r="O17" s="46">
        <v>13346</v>
      </c>
      <c r="P17" s="47">
        <v>22916</v>
      </c>
      <c r="Q17" s="45">
        <v>10231</v>
      </c>
      <c r="R17" s="46">
        <v>13688</v>
      </c>
      <c r="S17" s="47">
        <v>23919</v>
      </c>
      <c r="T17" s="45">
        <v>9976</v>
      </c>
      <c r="U17" s="46">
        <v>13436</v>
      </c>
      <c r="V17" s="47">
        <v>23412</v>
      </c>
      <c r="W17" s="45">
        <v>10156</v>
      </c>
      <c r="X17" s="46">
        <v>13872</v>
      </c>
      <c r="Y17" s="47">
        <v>24028</v>
      </c>
      <c r="Z17" s="45">
        <v>12054</v>
      </c>
      <c r="AA17" s="46">
        <v>16040</v>
      </c>
      <c r="AB17" s="47">
        <v>28094</v>
      </c>
      <c r="AC17" s="45">
        <v>12351</v>
      </c>
      <c r="AD17" s="46">
        <v>16603</v>
      </c>
      <c r="AE17" s="47">
        <v>28954</v>
      </c>
      <c r="AF17" s="45">
        <v>13382</v>
      </c>
      <c r="AG17" s="46">
        <v>18678</v>
      </c>
      <c r="AH17" s="47">
        <v>32060</v>
      </c>
      <c r="AI17" s="45">
        <v>13073</v>
      </c>
      <c r="AJ17" s="46">
        <v>19023</v>
      </c>
      <c r="AK17" s="47">
        <v>32096</v>
      </c>
      <c r="AL17" s="45">
        <v>13257</v>
      </c>
      <c r="AM17" s="46">
        <v>19544</v>
      </c>
      <c r="AN17" s="47">
        <v>32801</v>
      </c>
      <c r="AO17" s="45">
        <v>13707</v>
      </c>
      <c r="AP17" s="46">
        <v>20774</v>
      </c>
      <c r="AQ17" s="47">
        <v>34481</v>
      </c>
      <c r="AR17" s="45">
        <v>14292</v>
      </c>
      <c r="AS17" s="46">
        <v>22426</v>
      </c>
      <c r="AT17" s="47">
        <v>36718</v>
      </c>
      <c r="AU17" s="45">
        <v>15328</v>
      </c>
      <c r="AV17" s="46">
        <v>24761</v>
      </c>
      <c r="AW17" s="47">
        <v>40089</v>
      </c>
      <c r="AX17" s="45">
        <v>16098</v>
      </c>
      <c r="AY17" s="46">
        <v>26301</v>
      </c>
      <c r="AZ17" s="47">
        <v>42399</v>
      </c>
      <c r="BA17" s="4"/>
      <c r="BB17" s="4"/>
    </row>
    <row r="18" spans="1:62" ht="15" customHeight="1">
      <c r="A18" s="100" t="s">
        <v>267</v>
      </c>
      <c r="B18" s="337" t="s">
        <v>296</v>
      </c>
      <c r="C18" s="338" t="s">
        <v>296</v>
      </c>
      <c r="D18" s="292" t="s">
        <v>296</v>
      </c>
      <c r="E18" s="337" t="s">
        <v>296</v>
      </c>
      <c r="F18" s="338" t="s">
        <v>296</v>
      </c>
      <c r="G18" s="292" t="s">
        <v>296</v>
      </c>
      <c r="H18" s="337" t="s">
        <v>296</v>
      </c>
      <c r="I18" s="338" t="s">
        <v>296</v>
      </c>
      <c r="J18" s="292" t="s">
        <v>296</v>
      </c>
      <c r="K18" s="337" t="s">
        <v>296</v>
      </c>
      <c r="L18" s="338" t="s">
        <v>296</v>
      </c>
      <c r="M18" s="292" t="s">
        <v>296</v>
      </c>
      <c r="N18" s="337" t="s">
        <v>296</v>
      </c>
      <c r="O18" s="338" t="s">
        <v>296</v>
      </c>
      <c r="P18" s="292" t="s">
        <v>296</v>
      </c>
      <c r="Q18" s="337" t="s">
        <v>296</v>
      </c>
      <c r="R18" s="338" t="s">
        <v>296</v>
      </c>
      <c r="S18" s="292" t="s">
        <v>296</v>
      </c>
      <c r="T18" s="337" t="s">
        <v>296</v>
      </c>
      <c r="U18" s="338" t="s">
        <v>296</v>
      </c>
      <c r="V18" s="292" t="s">
        <v>296</v>
      </c>
      <c r="W18" s="337" t="s">
        <v>296</v>
      </c>
      <c r="X18" s="338" t="s">
        <v>296</v>
      </c>
      <c r="Y18" s="292" t="s">
        <v>296</v>
      </c>
      <c r="Z18" s="337">
        <v>0</v>
      </c>
      <c r="AA18" s="338">
        <v>0</v>
      </c>
      <c r="AB18" s="292">
        <v>0</v>
      </c>
      <c r="AC18" s="337">
        <v>0</v>
      </c>
      <c r="AD18" s="338">
        <v>0</v>
      </c>
      <c r="AE18" s="292">
        <v>0</v>
      </c>
      <c r="AF18" s="337">
        <v>0</v>
      </c>
      <c r="AG18" s="338">
        <v>0</v>
      </c>
      <c r="AH18" s="292">
        <v>0</v>
      </c>
      <c r="AI18" s="101">
        <v>10</v>
      </c>
      <c r="AJ18" s="102">
        <v>7</v>
      </c>
      <c r="AK18" s="103">
        <v>17</v>
      </c>
      <c r="AL18" s="101">
        <v>6</v>
      </c>
      <c r="AM18" s="102">
        <v>4</v>
      </c>
      <c r="AN18" s="103">
        <v>10</v>
      </c>
      <c r="AO18" s="101">
        <v>2</v>
      </c>
      <c r="AP18" s="102">
        <v>2</v>
      </c>
      <c r="AQ18" s="103">
        <v>4</v>
      </c>
      <c r="AR18" s="101">
        <v>1</v>
      </c>
      <c r="AS18" s="102">
        <v>1</v>
      </c>
      <c r="AT18" s="103">
        <v>2</v>
      </c>
      <c r="AU18" s="101">
        <v>2</v>
      </c>
      <c r="AV18" s="102">
        <v>1</v>
      </c>
      <c r="AW18" s="103">
        <v>3</v>
      </c>
      <c r="AX18" s="101">
        <v>4</v>
      </c>
      <c r="AY18" s="102">
        <v>3</v>
      </c>
      <c r="AZ18" s="103">
        <v>7</v>
      </c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1:62" ht="15" customHeight="1">
      <c r="A19" s="100" t="s">
        <v>122</v>
      </c>
      <c r="B19" s="101">
        <v>1741</v>
      </c>
      <c r="C19" s="102">
        <v>969</v>
      </c>
      <c r="D19" s="103">
        <v>2710</v>
      </c>
      <c r="E19" s="101">
        <v>1603</v>
      </c>
      <c r="F19" s="102">
        <v>869</v>
      </c>
      <c r="G19" s="103">
        <v>2472</v>
      </c>
      <c r="H19" s="101">
        <v>1586</v>
      </c>
      <c r="I19" s="102">
        <v>933</v>
      </c>
      <c r="J19" s="103">
        <v>2519</v>
      </c>
      <c r="K19" s="101">
        <v>1585</v>
      </c>
      <c r="L19" s="102">
        <v>957</v>
      </c>
      <c r="M19" s="103">
        <v>2542</v>
      </c>
      <c r="N19" s="101">
        <v>1667</v>
      </c>
      <c r="O19" s="102">
        <v>967</v>
      </c>
      <c r="P19" s="103">
        <v>2634</v>
      </c>
      <c r="Q19" s="101">
        <v>1747</v>
      </c>
      <c r="R19" s="102">
        <v>967</v>
      </c>
      <c r="S19" s="103">
        <v>2714</v>
      </c>
      <c r="T19" s="101">
        <v>1683</v>
      </c>
      <c r="U19" s="102">
        <v>963</v>
      </c>
      <c r="V19" s="103">
        <v>2646</v>
      </c>
      <c r="W19" s="101">
        <v>1766</v>
      </c>
      <c r="X19" s="102">
        <v>996</v>
      </c>
      <c r="Y19" s="103">
        <v>2762</v>
      </c>
      <c r="Z19" s="101">
        <v>1744</v>
      </c>
      <c r="AA19" s="102">
        <v>978</v>
      </c>
      <c r="AB19" s="103">
        <v>2722</v>
      </c>
      <c r="AC19" s="101">
        <v>1849</v>
      </c>
      <c r="AD19" s="102">
        <v>982</v>
      </c>
      <c r="AE19" s="103">
        <v>2831</v>
      </c>
      <c r="AF19" s="101">
        <v>2107</v>
      </c>
      <c r="AG19" s="102">
        <v>1151</v>
      </c>
      <c r="AH19" s="103">
        <v>3258</v>
      </c>
      <c r="AI19" s="101">
        <v>2203</v>
      </c>
      <c r="AJ19" s="102">
        <v>1250</v>
      </c>
      <c r="AK19" s="103">
        <v>3453</v>
      </c>
      <c r="AL19" s="101">
        <v>2227</v>
      </c>
      <c r="AM19" s="102">
        <v>1328</v>
      </c>
      <c r="AN19" s="103">
        <v>3555</v>
      </c>
      <c r="AO19" s="101">
        <v>2329</v>
      </c>
      <c r="AP19" s="102">
        <v>1404</v>
      </c>
      <c r="AQ19" s="103">
        <v>3733</v>
      </c>
      <c r="AR19" s="101">
        <v>2587</v>
      </c>
      <c r="AS19" s="102">
        <v>1478</v>
      </c>
      <c r="AT19" s="103">
        <v>4065</v>
      </c>
      <c r="AU19" s="101">
        <v>2819</v>
      </c>
      <c r="AV19" s="102">
        <v>1647</v>
      </c>
      <c r="AW19" s="103">
        <v>4466</v>
      </c>
      <c r="AX19" s="101">
        <v>3021</v>
      </c>
      <c r="AY19" s="102">
        <v>1692</v>
      </c>
      <c r="AZ19" s="103">
        <v>4713</v>
      </c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1:62" ht="15" customHeight="1">
      <c r="A20" s="100" t="s">
        <v>141</v>
      </c>
      <c r="B20" s="101">
        <v>1482</v>
      </c>
      <c r="C20" s="102">
        <v>429</v>
      </c>
      <c r="D20" s="103">
        <v>1911</v>
      </c>
      <c r="E20" s="101">
        <v>1372</v>
      </c>
      <c r="F20" s="102">
        <v>367</v>
      </c>
      <c r="G20" s="103">
        <v>1739</v>
      </c>
      <c r="H20" s="101">
        <v>1612</v>
      </c>
      <c r="I20" s="102">
        <v>421</v>
      </c>
      <c r="J20" s="103">
        <v>2033</v>
      </c>
      <c r="K20" s="101">
        <v>1696</v>
      </c>
      <c r="L20" s="102">
        <v>459</v>
      </c>
      <c r="M20" s="103">
        <v>2155</v>
      </c>
      <c r="N20" s="101">
        <v>1868</v>
      </c>
      <c r="O20" s="102">
        <v>502</v>
      </c>
      <c r="P20" s="103">
        <v>2370</v>
      </c>
      <c r="Q20" s="101">
        <v>2695</v>
      </c>
      <c r="R20" s="102">
        <v>1082</v>
      </c>
      <c r="S20" s="103">
        <v>3777</v>
      </c>
      <c r="T20" s="101">
        <v>2739</v>
      </c>
      <c r="U20" s="102">
        <v>1128</v>
      </c>
      <c r="V20" s="103">
        <v>3867</v>
      </c>
      <c r="W20" s="101">
        <v>2770</v>
      </c>
      <c r="X20" s="102">
        <v>1156</v>
      </c>
      <c r="Y20" s="103">
        <v>3926</v>
      </c>
      <c r="Z20" s="101">
        <v>2891</v>
      </c>
      <c r="AA20" s="102">
        <v>1395</v>
      </c>
      <c r="AB20" s="103">
        <v>4286</v>
      </c>
      <c r="AC20" s="101">
        <v>2906</v>
      </c>
      <c r="AD20" s="102">
        <v>1512</v>
      </c>
      <c r="AE20" s="103">
        <v>4418</v>
      </c>
      <c r="AF20" s="101">
        <v>3227</v>
      </c>
      <c r="AG20" s="102">
        <v>1632</v>
      </c>
      <c r="AH20" s="103">
        <v>4859</v>
      </c>
      <c r="AI20" s="101">
        <v>3251</v>
      </c>
      <c r="AJ20" s="102">
        <v>1626</v>
      </c>
      <c r="AK20" s="103">
        <v>4877</v>
      </c>
      <c r="AL20" s="101">
        <v>3308</v>
      </c>
      <c r="AM20" s="102">
        <v>1684</v>
      </c>
      <c r="AN20" s="103">
        <v>4992</v>
      </c>
      <c r="AO20" s="101">
        <v>3404</v>
      </c>
      <c r="AP20" s="102">
        <v>1771</v>
      </c>
      <c r="AQ20" s="103">
        <v>5175</v>
      </c>
      <c r="AR20" s="101">
        <v>3554</v>
      </c>
      <c r="AS20" s="102">
        <v>1896</v>
      </c>
      <c r="AT20" s="103">
        <v>5450</v>
      </c>
      <c r="AU20" s="101">
        <v>3688</v>
      </c>
      <c r="AV20" s="102">
        <v>2068</v>
      </c>
      <c r="AW20" s="103">
        <v>5756</v>
      </c>
      <c r="AX20" s="101">
        <v>3909</v>
      </c>
      <c r="AY20" s="102">
        <v>2207</v>
      </c>
      <c r="AZ20" s="103">
        <v>6116</v>
      </c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1:62" ht="15" customHeight="1">
      <c r="A21" s="100" t="s">
        <v>140</v>
      </c>
      <c r="B21" s="101">
        <v>307</v>
      </c>
      <c r="C21" s="102">
        <v>285</v>
      </c>
      <c r="D21" s="103">
        <v>592</v>
      </c>
      <c r="E21" s="101">
        <v>298</v>
      </c>
      <c r="F21" s="102">
        <v>251</v>
      </c>
      <c r="G21" s="103">
        <v>549</v>
      </c>
      <c r="H21" s="101">
        <v>313</v>
      </c>
      <c r="I21" s="102">
        <v>276</v>
      </c>
      <c r="J21" s="103">
        <v>589</v>
      </c>
      <c r="K21" s="101">
        <v>318</v>
      </c>
      <c r="L21" s="102">
        <v>273</v>
      </c>
      <c r="M21" s="103">
        <v>591</v>
      </c>
      <c r="N21" s="101">
        <v>356</v>
      </c>
      <c r="O21" s="102">
        <v>282</v>
      </c>
      <c r="P21" s="103">
        <v>638</v>
      </c>
      <c r="Q21" s="101">
        <v>360</v>
      </c>
      <c r="R21" s="102">
        <v>304</v>
      </c>
      <c r="S21" s="103">
        <v>664</v>
      </c>
      <c r="T21" s="101">
        <v>382</v>
      </c>
      <c r="U21" s="102">
        <v>312</v>
      </c>
      <c r="V21" s="103">
        <v>694</v>
      </c>
      <c r="W21" s="101">
        <v>402</v>
      </c>
      <c r="X21" s="102">
        <v>331</v>
      </c>
      <c r="Y21" s="103">
        <v>733</v>
      </c>
      <c r="Z21" s="101">
        <v>369</v>
      </c>
      <c r="AA21" s="102">
        <v>296</v>
      </c>
      <c r="AB21" s="103">
        <v>665</v>
      </c>
      <c r="AC21" s="101">
        <v>373</v>
      </c>
      <c r="AD21" s="102">
        <v>317</v>
      </c>
      <c r="AE21" s="103">
        <v>690</v>
      </c>
      <c r="AF21" s="101">
        <v>423</v>
      </c>
      <c r="AG21" s="102">
        <v>349</v>
      </c>
      <c r="AH21" s="103">
        <v>772</v>
      </c>
      <c r="AI21" s="101">
        <v>436</v>
      </c>
      <c r="AJ21" s="102">
        <v>361</v>
      </c>
      <c r="AK21" s="103">
        <v>797</v>
      </c>
      <c r="AL21" s="101">
        <v>452</v>
      </c>
      <c r="AM21" s="102">
        <v>407</v>
      </c>
      <c r="AN21" s="103">
        <v>859</v>
      </c>
      <c r="AO21" s="101">
        <v>468</v>
      </c>
      <c r="AP21" s="102">
        <v>446</v>
      </c>
      <c r="AQ21" s="103">
        <v>914</v>
      </c>
      <c r="AR21" s="101">
        <v>496</v>
      </c>
      <c r="AS21" s="102">
        <v>526</v>
      </c>
      <c r="AT21" s="103">
        <v>1022</v>
      </c>
      <c r="AU21" s="101">
        <v>510</v>
      </c>
      <c r="AV21" s="102">
        <v>584</v>
      </c>
      <c r="AW21" s="103">
        <v>1094</v>
      </c>
      <c r="AX21" s="101">
        <v>526</v>
      </c>
      <c r="AY21" s="102">
        <v>591</v>
      </c>
      <c r="AZ21" s="103">
        <v>1117</v>
      </c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1:62" s="3" customFormat="1" ht="15" customHeight="1">
      <c r="A22" s="44" t="s">
        <v>116</v>
      </c>
      <c r="B22" s="45">
        <v>3530</v>
      </c>
      <c r="C22" s="46">
        <v>1683</v>
      </c>
      <c r="D22" s="47">
        <v>5213</v>
      </c>
      <c r="E22" s="45">
        <v>3273</v>
      </c>
      <c r="F22" s="46">
        <v>1487</v>
      </c>
      <c r="G22" s="47">
        <v>4760</v>
      </c>
      <c r="H22" s="45">
        <v>3511</v>
      </c>
      <c r="I22" s="46">
        <v>1630</v>
      </c>
      <c r="J22" s="47">
        <v>5141</v>
      </c>
      <c r="K22" s="45">
        <v>3599</v>
      </c>
      <c r="L22" s="46">
        <v>1689</v>
      </c>
      <c r="M22" s="47">
        <v>5288</v>
      </c>
      <c r="N22" s="45">
        <v>3891</v>
      </c>
      <c r="O22" s="46">
        <v>1751</v>
      </c>
      <c r="P22" s="47">
        <v>5642</v>
      </c>
      <c r="Q22" s="45">
        <v>4802</v>
      </c>
      <c r="R22" s="46">
        <v>2353</v>
      </c>
      <c r="S22" s="47">
        <v>7155</v>
      </c>
      <c r="T22" s="45">
        <v>4804</v>
      </c>
      <c r="U22" s="46">
        <v>2403</v>
      </c>
      <c r="V22" s="47">
        <v>7207</v>
      </c>
      <c r="W22" s="45">
        <v>4938</v>
      </c>
      <c r="X22" s="46">
        <v>2483</v>
      </c>
      <c r="Y22" s="47">
        <v>7421</v>
      </c>
      <c r="Z22" s="45">
        <v>5004</v>
      </c>
      <c r="AA22" s="46">
        <v>2669</v>
      </c>
      <c r="AB22" s="47">
        <v>7673</v>
      </c>
      <c r="AC22" s="45">
        <v>5128</v>
      </c>
      <c r="AD22" s="46">
        <v>2811</v>
      </c>
      <c r="AE22" s="47">
        <v>7939</v>
      </c>
      <c r="AF22" s="45">
        <v>5757</v>
      </c>
      <c r="AG22" s="46">
        <v>3132</v>
      </c>
      <c r="AH22" s="47">
        <v>8889</v>
      </c>
      <c r="AI22" s="45">
        <v>5900</v>
      </c>
      <c r="AJ22" s="46">
        <v>3244</v>
      </c>
      <c r="AK22" s="47">
        <v>9144</v>
      </c>
      <c r="AL22" s="45">
        <v>5993</v>
      </c>
      <c r="AM22" s="46">
        <v>3423</v>
      </c>
      <c r="AN22" s="47">
        <v>9416</v>
      </c>
      <c r="AO22" s="45">
        <v>6203</v>
      </c>
      <c r="AP22" s="46">
        <v>3623</v>
      </c>
      <c r="AQ22" s="47">
        <v>9826</v>
      </c>
      <c r="AR22" s="45">
        <v>6638</v>
      </c>
      <c r="AS22" s="46">
        <v>3901</v>
      </c>
      <c r="AT22" s="47">
        <v>10539</v>
      </c>
      <c r="AU22" s="45">
        <v>7019</v>
      </c>
      <c r="AV22" s="46">
        <v>4300</v>
      </c>
      <c r="AW22" s="47">
        <v>11319</v>
      </c>
      <c r="AX22" s="45">
        <v>7460</v>
      </c>
      <c r="AY22" s="46">
        <v>4493</v>
      </c>
      <c r="AZ22" s="47">
        <v>11953</v>
      </c>
      <c r="BA22" s="4"/>
      <c r="BB22" s="4"/>
    </row>
    <row r="23" spans="1:62" ht="15" customHeight="1">
      <c r="A23" s="100" t="s">
        <v>268</v>
      </c>
      <c r="B23" s="337" t="s">
        <v>296</v>
      </c>
      <c r="C23" s="338" t="s">
        <v>296</v>
      </c>
      <c r="D23" s="292" t="s">
        <v>296</v>
      </c>
      <c r="E23" s="337" t="s">
        <v>296</v>
      </c>
      <c r="F23" s="338" t="s">
        <v>296</v>
      </c>
      <c r="G23" s="292" t="s">
        <v>296</v>
      </c>
      <c r="H23" s="337" t="s">
        <v>296</v>
      </c>
      <c r="I23" s="338" t="s">
        <v>296</v>
      </c>
      <c r="J23" s="292" t="s">
        <v>296</v>
      </c>
      <c r="K23" s="337" t="s">
        <v>296</v>
      </c>
      <c r="L23" s="338" t="s">
        <v>296</v>
      </c>
      <c r="M23" s="292" t="s">
        <v>296</v>
      </c>
      <c r="N23" s="337" t="s">
        <v>296</v>
      </c>
      <c r="O23" s="338" t="s">
        <v>296</v>
      </c>
      <c r="P23" s="292" t="s">
        <v>296</v>
      </c>
      <c r="Q23" s="337" t="s">
        <v>296</v>
      </c>
      <c r="R23" s="338" t="s">
        <v>296</v>
      </c>
      <c r="S23" s="292" t="s">
        <v>296</v>
      </c>
      <c r="T23" s="337" t="s">
        <v>296</v>
      </c>
      <c r="U23" s="338" t="s">
        <v>296</v>
      </c>
      <c r="V23" s="292" t="s">
        <v>296</v>
      </c>
      <c r="W23" s="337" t="s">
        <v>296</v>
      </c>
      <c r="X23" s="338" t="s">
        <v>296</v>
      </c>
      <c r="Y23" s="292" t="s">
        <v>296</v>
      </c>
      <c r="Z23" s="337">
        <v>0</v>
      </c>
      <c r="AA23" s="338">
        <v>0</v>
      </c>
      <c r="AB23" s="292">
        <v>0</v>
      </c>
      <c r="AC23" s="337">
        <v>0</v>
      </c>
      <c r="AD23" s="338">
        <v>0</v>
      </c>
      <c r="AE23" s="292">
        <v>0</v>
      </c>
      <c r="AF23" s="337">
        <v>0</v>
      </c>
      <c r="AG23" s="338">
        <v>0</v>
      </c>
      <c r="AH23" s="292">
        <v>0</v>
      </c>
      <c r="AI23" s="101">
        <v>0</v>
      </c>
      <c r="AJ23" s="102">
        <v>1</v>
      </c>
      <c r="AK23" s="103">
        <v>1</v>
      </c>
      <c r="AL23" s="101">
        <v>0</v>
      </c>
      <c r="AM23" s="102">
        <v>1</v>
      </c>
      <c r="AN23" s="103">
        <v>1</v>
      </c>
      <c r="AO23" s="101">
        <v>0</v>
      </c>
      <c r="AP23" s="102">
        <v>1</v>
      </c>
      <c r="AQ23" s="103">
        <v>1</v>
      </c>
      <c r="AR23" s="101">
        <v>1</v>
      </c>
      <c r="AS23" s="102">
        <v>8</v>
      </c>
      <c r="AT23" s="103">
        <v>9</v>
      </c>
      <c r="AU23" s="101">
        <v>2</v>
      </c>
      <c r="AV23" s="102">
        <v>15</v>
      </c>
      <c r="AW23" s="103">
        <v>17</v>
      </c>
      <c r="AX23" s="101">
        <v>3</v>
      </c>
      <c r="AY23" s="102">
        <v>26</v>
      </c>
      <c r="AZ23" s="103">
        <v>29</v>
      </c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1:62" ht="15" customHeight="1">
      <c r="A24" s="100" t="s">
        <v>125</v>
      </c>
      <c r="B24" s="101">
        <v>2138</v>
      </c>
      <c r="C24" s="102">
        <v>3066</v>
      </c>
      <c r="D24" s="103">
        <v>5204</v>
      </c>
      <c r="E24" s="101">
        <v>2119</v>
      </c>
      <c r="F24" s="102">
        <v>3099</v>
      </c>
      <c r="G24" s="103">
        <v>5218</v>
      </c>
      <c r="H24" s="101">
        <v>2094</v>
      </c>
      <c r="I24" s="102">
        <v>3103</v>
      </c>
      <c r="J24" s="103">
        <v>5197</v>
      </c>
      <c r="K24" s="101">
        <v>2168</v>
      </c>
      <c r="L24" s="102">
        <v>3296</v>
      </c>
      <c r="M24" s="103">
        <v>5464</v>
      </c>
      <c r="N24" s="101">
        <v>2428</v>
      </c>
      <c r="O24" s="102">
        <v>3643</v>
      </c>
      <c r="P24" s="103">
        <v>6071</v>
      </c>
      <c r="Q24" s="101">
        <v>2688</v>
      </c>
      <c r="R24" s="102">
        <v>4018</v>
      </c>
      <c r="S24" s="103">
        <v>6706</v>
      </c>
      <c r="T24" s="101">
        <v>2921</v>
      </c>
      <c r="U24" s="102">
        <v>4446</v>
      </c>
      <c r="V24" s="103">
        <v>7367</v>
      </c>
      <c r="W24" s="101">
        <v>3050</v>
      </c>
      <c r="X24" s="102">
        <v>4568</v>
      </c>
      <c r="Y24" s="103">
        <v>7618</v>
      </c>
      <c r="Z24" s="101">
        <v>2648</v>
      </c>
      <c r="AA24" s="102">
        <v>3802</v>
      </c>
      <c r="AB24" s="103">
        <v>6450</v>
      </c>
      <c r="AC24" s="101">
        <v>2823</v>
      </c>
      <c r="AD24" s="102">
        <v>4004</v>
      </c>
      <c r="AE24" s="103">
        <v>6827</v>
      </c>
      <c r="AF24" s="101">
        <v>3440</v>
      </c>
      <c r="AG24" s="102">
        <v>5035</v>
      </c>
      <c r="AH24" s="103">
        <v>8475</v>
      </c>
      <c r="AI24" s="101">
        <v>2967</v>
      </c>
      <c r="AJ24" s="102">
        <v>4464</v>
      </c>
      <c r="AK24" s="103">
        <v>7431</v>
      </c>
      <c r="AL24" s="101">
        <v>3468</v>
      </c>
      <c r="AM24" s="102">
        <v>5021</v>
      </c>
      <c r="AN24" s="103">
        <v>8489</v>
      </c>
      <c r="AO24" s="101">
        <v>4970</v>
      </c>
      <c r="AP24" s="102">
        <v>7664</v>
      </c>
      <c r="AQ24" s="103">
        <v>12634</v>
      </c>
      <c r="AR24" s="101">
        <v>5220</v>
      </c>
      <c r="AS24" s="102">
        <v>8107</v>
      </c>
      <c r="AT24" s="103">
        <v>13327</v>
      </c>
      <c r="AU24" s="101">
        <v>3598</v>
      </c>
      <c r="AV24" s="102">
        <v>5336</v>
      </c>
      <c r="AW24" s="103">
        <v>8934</v>
      </c>
      <c r="AX24" s="101">
        <v>3670</v>
      </c>
      <c r="AY24" s="102">
        <v>5450</v>
      </c>
      <c r="AZ24" s="103">
        <v>9120</v>
      </c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1:62" ht="15" customHeight="1">
      <c r="A25" s="100" t="s">
        <v>126</v>
      </c>
      <c r="B25" s="101">
        <v>222</v>
      </c>
      <c r="C25" s="102">
        <v>291</v>
      </c>
      <c r="D25" s="103">
        <v>513</v>
      </c>
      <c r="E25" s="101">
        <v>212</v>
      </c>
      <c r="F25" s="102">
        <v>285</v>
      </c>
      <c r="G25" s="103">
        <v>497</v>
      </c>
      <c r="H25" s="101">
        <v>226</v>
      </c>
      <c r="I25" s="102">
        <v>268</v>
      </c>
      <c r="J25" s="103">
        <v>494</v>
      </c>
      <c r="K25" s="101">
        <v>215</v>
      </c>
      <c r="L25" s="102">
        <v>280</v>
      </c>
      <c r="M25" s="103">
        <v>495</v>
      </c>
      <c r="N25" s="101">
        <v>282</v>
      </c>
      <c r="O25" s="102">
        <v>384</v>
      </c>
      <c r="P25" s="103">
        <v>666</v>
      </c>
      <c r="Q25" s="101">
        <v>388</v>
      </c>
      <c r="R25" s="102">
        <v>517</v>
      </c>
      <c r="S25" s="103">
        <v>905</v>
      </c>
      <c r="T25" s="101">
        <v>516</v>
      </c>
      <c r="U25" s="102">
        <v>659</v>
      </c>
      <c r="V25" s="103">
        <v>1175</v>
      </c>
      <c r="W25" s="101">
        <v>491</v>
      </c>
      <c r="X25" s="102">
        <v>644</v>
      </c>
      <c r="Y25" s="103">
        <v>1135</v>
      </c>
      <c r="Z25" s="101">
        <v>484</v>
      </c>
      <c r="AA25" s="102">
        <v>642</v>
      </c>
      <c r="AB25" s="103">
        <v>1126</v>
      </c>
      <c r="AC25" s="101">
        <v>531</v>
      </c>
      <c r="AD25" s="102">
        <v>694</v>
      </c>
      <c r="AE25" s="103">
        <v>1225</v>
      </c>
      <c r="AF25" s="101">
        <v>510</v>
      </c>
      <c r="AG25" s="102">
        <v>658</v>
      </c>
      <c r="AH25" s="103">
        <v>1168</v>
      </c>
      <c r="AI25" s="101">
        <v>983</v>
      </c>
      <c r="AJ25" s="102">
        <v>1422</v>
      </c>
      <c r="AK25" s="103">
        <v>2405</v>
      </c>
      <c r="AL25" s="101">
        <v>320</v>
      </c>
      <c r="AM25" s="102">
        <v>466</v>
      </c>
      <c r="AN25" s="103">
        <v>786</v>
      </c>
      <c r="AO25" s="101">
        <v>303</v>
      </c>
      <c r="AP25" s="102">
        <v>453</v>
      </c>
      <c r="AQ25" s="103">
        <v>756</v>
      </c>
      <c r="AR25" s="101">
        <v>313</v>
      </c>
      <c r="AS25" s="102">
        <v>451</v>
      </c>
      <c r="AT25" s="103">
        <v>764</v>
      </c>
      <c r="AU25" s="101">
        <v>273</v>
      </c>
      <c r="AV25" s="102">
        <v>395</v>
      </c>
      <c r="AW25" s="103">
        <v>668</v>
      </c>
      <c r="AX25" s="101">
        <v>240</v>
      </c>
      <c r="AY25" s="102">
        <v>358</v>
      </c>
      <c r="AZ25" s="103">
        <v>598</v>
      </c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1:62" s="9" customFormat="1" ht="15" customHeight="1">
      <c r="A26" s="100" t="s">
        <v>134</v>
      </c>
      <c r="B26" s="101">
        <v>313</v>
      </c>
      <c r="C26" s="102">
        <v>736</v>
      </c>
      <c r="D26" s="103">
        <v>1049</v>
      </c>
      <c r="E26" s="101">
        <v>311</v>
      </c>
      <c r="F26" s="102">
        <v>708</v>
      </c>
      <c r="G26" s="103">
        <v>1019</v>
      </c>
      <c r="H26" s="101">
        <v>337</v>
      </c>
      <c r="I26" s="102">
        <v>788</v>
      </c>
      <c r="J26" s="103">
        <v>1125</v>
      </c>
      <c r="K26" s="101">
        <v>346</v>
      </c>
      <c r="L26" s="102">
        <v>858</v>
      </c>
      <c r="M26" s="103">
        <v>1204</v>
      </c>
      <c r="N26" s="101">
        <v>351</v>
      </c>
      <c r="O26" s="102">
        <v>874</v>
      </c>
      <c r="P26" s="103">
        <v>1225</v>
      </c>
      <c r="Q26" s="101">
        <v>383</v>
      </c>
      <c r="R26" s="102">
        <v>882</v>
      </c>
      <c r="S26" s="103">
        <v>1265</v>
      </c>
      <c r="T26" s="101">
        <v>399</v>
      </c>
      <c r="U26" s="102">
        <v>876</v>
      </c>
      <c r="V26" s="103">
        <v>1275</v>
      </c>
      <c r="W26" s="101">
        <v>394</v>
      </c>
      <c r="X26" s="102">
        <v>869</v>
      </c>
      <c r="Y26" s="103">
        <v>1263</v>
      </c>
      <c r="Z26" s="101">
        <v>295</v>
      </c>
      <c r="AA26" s="102">
        <v>756</v>
      </c>
      <c r="AB26" s="103">
        <v>1051</v>
      </c>
      <c r="AC26" s="101">
        <v>353</v>
      </c>
      <c r="AD26" s="102">
        <v>820</v>
      </c>
      <c r="AE26" s="103">
        <v>1173</v>
      </c>
      <c r="AF26" s="101">
        <v>455</v>
      </c>
      <c r="AG26" s="102">
        <v>990</v>
      </c>
      <c r="AH26" s="103">
        <v>1445</v>
      </c>
      <c r="AI26" s="101">
        <v>494</v>
      </c>
      <c r="AJ26" s="102">
        <v>1152</v>
      </c>
      <c r="AK26" s="103">
        <v>1646</v>
      </c>
      <c r="AL26" s="101">
        <v>533</v>
      </c>
      <c r="AM26" s="102">
        <v>1299</v>
      </c>
      <c r="AN26" s="103">
        <v>1832</v>
      </c>
      <c r="AO26" s="101">
        <v>303</v>
      </c>
      <c r="AP26" s="102">
        <v>816</v>
      </c>
      <c r="AQ26" s="103">
        <v>1119</v>
      </c>
      <c r="AR26" s="101">
        <v>320</v>
      </c>
      <c r="AS26" s="102">
        <v>888</v>
      </c>
      <c r="AT26" s="103">
        <v>1208</v>
      </c>
      <c r="AU26" s="101">
        <v>536</v>
      </c>
      <c r="AV26" s="102">
        <v>1650</v>
      </c>
      <c r="AW26" s="103">
        <v>2186</v>
      </c>
      <c r="AX26" s="101">
        <v>634</v>
      </c>
      <c r="AY26" s="102">
        <v>1739</v>
      </c>
      <c r="AZ26" s="103">
        <v>2373</v>
      </c>
      <c r="BA26" s="4"/>
      <c r="BB26" s="4"/>
    </row>
    <row r="27" spans="1:62" s="9" customFormat="1" ht="15" customHeight="1">
      <c r="A27" s="100" t="s">
        <v>123</v>
      </c>
      <c r="B27" s="101">
        <v>13</v>
      </c>
      <c r="C27" s="102">
        <v>41</v>
      </c>
      <c r="D27" s="103">
        <v>54</v>
      </c>
      <c r="E27" s="101">
        <v>19</v>
      </c>
      <c r="F27" s="102">
        <v>72</v>
      </c>
      <c r="G27" s="103">
        <v>91</v>
      </c>
      <c r="H27" s="101">
        <v>29</v>
      </c>
      <c r="I27" s="102">
        <v>95</v>
      </c>
      <c r="J27" s="103">
        <v>124</v>
      </c>
      <c r="K27" s="101">
        <v>41</v>
      </c>
      <c r="L27" s="102">
        <v>116</v>
      </c>
      <c r="M27" s="103">
        <v>157</v>
      </c>
      <c r="N27" s="101">
        <v>45</v>
      </c>
      <c r="O27" s="102">
        <v>136</v>
      </c>
      <c r="P27" s="103">
        <v>181</v>
      </c>
      <c r="Q27" s="101">
        <v>57</v>
      </c>
      <c r="R27" s="102">
        <v>151</v>
      </c>
      <c r="S27" s="103">
        <v>208</v>
      </c>
      <c r="T27" s="101">
        <v>51</v>
      </c>
      <c r="U27" s="102">
        <v>164</v>
      </c>
      <c r="V27" s="103">
        <v>215</v>
      </c>
      <c r="W27" s="101">
        <v>52</v>
      </c>
      <c r="X27" s="102">
        <v>175</v>
      </c>
      <c r="Y27" s="103">
        <v>227</v>
      </c>
      <c r="Z27" s="101">
        <v>48</v>
      </c>
      <c r="AA27" s="102">
        <v>179</v>
      </c>
      <c r="AB27" s="103">
        <v>227</v>
      </c>
      <c r="AC27" s="101">
        <v>51</v>
      </c>
      <c r="AD27" s="102">
        <v>183</v>
      </c>
      <c r="AE27" s="103">
        <v>234</v>
      </c>
      <c r="AF27" s="101">
        <v>60</v>
      </c>
      <c r="AG27" s="102">
        <v>209</v>
      </c>
      <c r="AH27" s="103">
        <v>269</v>
      </c>
      <c r="AI27" s="101">
        <v>50</v>
      </c>
      <c r="AJ27" s="102">
        <v>204</v>
      </c>
      <c r="AK27" s="103">
        <v>254</v>
      </c>
      <c r="AL27" s="101">
        <v>49</v>
      </c>
      <c r="AM27" s="102">
        <v>187</v>
      </c>
      <c r="AN27" s="103">
        <v>236</v>
      </c>
      <c r="AO27" s="101">
        <v>43</v>
      </c>
      <c r="AP27" s="102">
        <v>192</v>
      </c>
      <c r="AQ27" s="103">
        <v>235</v>
      </c>
      <c r="AR27" s="101">
        <v>45</v>
      </c>
      <c r="AS27" s="102">
        <v>196</v>
      </c>
      <c r="AT27" s="103">
        <v>241</v>
      </c>
      <c r="AU27" s="101">
        <v>43</v>
      </c>
      <c r="AV27" s="102">
        <v>204</v>
      </c>
      <c r="AW27" s="103">
        <v>247</v>
      </c>
      <c r="AX27" s="101">
        <v>59</v>
      </c>
      <c r="AY27" s="102">
        <v>212</v>
      </c>
      <c r="AZ27" s="103">
        <v>271</v>
      </c>
      <c r="BA27" s="4"/>
      <c r="BB27" s="4"/>
    </row>
    <row r="28" spans="1:62" s="9" customFormat="1" ht="15" customHeight="1">
      <c r="A28" s="100" t="s">
        <v>142</v>
      </c>
      <c r="B28" s="101">
        <v>412</v>
      </c>
      <c r="C28" s="102">
        <v>374</v>
      </c>
      <c r="D28" s="103">
        <v>786</v>
      </c>
      <c r="E28" s="101">
        <v>369</v>
      </c>
      <c r="F28" s="102">
        <v>362</v>
      </c>
      <c r="G28" s="103">
        <v>731</v>
      </c>
      <c r="H28" s="101">
        <v>359</v>
      </c>
      <c r="I28" s="102">
        <v>357</v>
      </c>
      <c r="J28" s="103">
        <v>716</v>
      </c>
      <c r="K28" s="101">
        <v>351</v>
      </c>
      <c r="L28" s="102">
        <v>356</v>
      </c>
      <c r="M28" s="103">
        <v>707</v>
      </c>
      <c r="N28" s="101">
        <v>360</v>
      </c>
      <c r="O28" s="102">
        <v>399</v>
      </c>
      <c r="P28" s="103">
        <v>759</v>
      </c>
      <c r="Q28" s="101">
        <v>397</v>
      </c>
      <c r="R28" s="102">
        <v>413</v>
      </c>
      <c r="S28" s="103">
        <v>810</v>
      </c>
      <c r="T28" s="101">
        <v>402</v>
      </c>
      <c r="U28" s="102">
        <v>417</v>
      </c>
      <c r="V28" s="103">
        <v>819</v>
      </c>
      <c r="W28" s="101">
        <v>472</v>
      </c>
      <c r="X28" s="102">
        <v>462</v>
      </c>
      <c r="Y28" s="103">
        <v>934</v>
      </c>
      <c r="Z28" s="101">
        <v>533</v>
      </c>
      <c r="AA28" s="102">
        <v>486</v>
      </c>
      <c r="AB28" s="103">
        <v>1019</v>
      </c>
      <c r="AC28" s="101">
        <v>597</v>
      </c>
      <c r="AD28" s="102">
        <v>577</v>
      </c>
      <c r="AE28" s="103">
        <v>1174</v>
      </c>
      <c r="AF28" s="101">
        <v>708</v>
      </c>
      <c r="AG28" s="102">
        <v>682</v>
      </c>
      <c r="AH28" s="103">
        <v>1390</v>
      </c>
      <c r="AI28" s="101">
        <v>370</v>
      </c>
      <c r="AJ28" s="102">
        <v>283</v>
      </c>
      <c r="AK28" s="103">
        <v>653</v>
      </c>
      <c r="AL28" s="101">
        <v>414</v>
      </c>
      <c r="AM28" s="102">
        <v>335</v>
      </c>
      <c r="AN28" s="103">
        <v>749</v>
      </c>
      <c r="AO28" s="101">
        <v>420</v>
      </c>
      <c r="AP28" s="102">
        <v>377</v>
      </c>
      <c r="AQ28" s="103">
        <v>797</v>
      </c>
      <c r="AR28" s="101">
        <v>475</v>
      </c>
      <c r="AS28" s="102">
        <v>401</v>
      </c>
      <c r="AT28" s="103">
        <v>876</v>
      </c>
      <c r="AU28" s="101">
        <v>527</v>
      </c>
      <c r="AV28" s="102">
        <v>446</v>
      </c>
      <c r="AW28" s="103">
        <v>973</v>
      </c>
      <c r="AX28" s="101">
        <v>545</v>
      </c>
      <c r="AY28" s="102">
        <v>443</v>
      </c>
      <c r="AZ28" s="103">
        <v>988</v>
      </c>
      <c r="BA28" s="4"/>
      <c r="BB28" s="4"/>
    </row>
    <row r="29" spans="1:62" s="9" customFormat="1" ht="15" customHeight="1">
      <c r="A29" s="100" t="s">
        <v>143</v>
      </c>
      <c r="B29" s="101">
        <v>300</v>
      </c>
      <c r="C29" s="102">
        <v>144</v>
      </c>
      <c r="D29" s="103">
        <v>444</v>
      </c>
      <c r="E29" s="101">
        <v>310</v>
      </c>
      <c r="F29" s="102">
        <v>149</v>
      </c>
      <c r="G29" s="103">
        <v>459</v>
      </c>
      <c r="H29" s="101">
        <v>321</v>
      </c>
      <c r="I29" s="102">
        <v>178</v>
      </c>
      <c r="J29" s="103">
        <v>499</v>
      </c>
      <c r="K29" s="101">
        <v>419</v>
      </c>
      <c r="L29" s="102">
        <v>217</v>
      </c>
      <c r="M29" s="103">
        <v>636</v>
      </c>
      <c r="N29" s="101">
        <v>485</v>
      </c>
      <c r="O29" s="102">
        <v>264</v>
      </c>
      <c r="P29" s="103">
        <v>749</v>
      </c>
      <c r="Q29" s="101">
        <v>515</v>
      </c>
      <c r="R29" s="102">
        <v>327</v>
      </c>
      <c r="S29" s="103">
        <v>842</v>
      </c>
      <c r="T29" s="101">
        <v>586</v>
      </c>
      <c r="U29" s="102">
        <v>378</v>
      </c>
      <c r="V29" s="103">
        <v>964</v>
      </c>
      <c r="W29" s="101">
        <v>574</v>
      </c>
      <c r="X29" s="102">
        <v>382</v>
      </c>
      <c r="Y29" s="103">
        <v>956</v>
      </c>
      <c r="Z29" s="101">
        <v>522</v>
      </c>
      <c r="AA29" s="102">
        <v>348</v>
      </c>
      <c r="AB29" s="103">
        <v>870</v>
      </c>
      <c r="AC29" s="101">
        <v>461</v>
      </c>
      <c r="AD29" s="102">
        <v>316</v>
      </c>
      <c r="AE29" s="103">
        <v>777</v>
      </c>
      <c r="AF29" s="101">
        <v>439</v>
      </c>
      <c r="AG29" s="102">
        <v>308</v>
      </c>
      <c r="AH29" s="103">
        <v>747</v>
      </c>
      <c r="AI29" s="101">
        <v>832</v>
      </c>
      <c r="AJ29" s="102">
        <v>755</v>
      </c>
      <c r="AK29" s="103">
        <v>1587</v>
      </c>
      <c r="AL29" s="101">
        <v>910</v>
      </c>
      <c r="AM29" s="102">
        <v>715</v>
      </c>
      <c r="AN29" s="103">
        <v>1625</v>
      </c>
      <c r="AO29" s="101">
        <v>907</v>
      </c>
      <c r="AP29" s="102">
        <v>747</v>
      </c>
      <c r="AQ29" s="103">
        <v>1654</v>
      </c>
      <c r="AR29" s="101">
        <v>896</v>
      </c>
      <c r="AS29" s="102">
        <v>800</v>
      </c>
      <c r="AT29" s="103">
        <v>1696</v>
      </c>
      <c r="AU29" s="101">
        <v>949</v>
      </c>
      <c r="AV29" s="102">
        <v>794</v>
      </c>
      <c r="AW29" s="103">
        <v>1743</v>
      </c>
      <c r="AX29" s="101">
        <v>986</v>
      </c>
      <c r="AY29" s="102">
        <v>815</v>
      </c>
      <c r="AZ29" s="103">
        <v>1801</v>
      </c>
      <c r="BA29" s="4"/>
      <c r="BB29" s="4"/>
    </row>
    <row r="30" spans="1:62" s="9" customFormat="1" ht="15" customHeight="1">
      <c r="A30" s="100" t="s">
        <v>133</v>
      </c>
      <c r="B30" s="101">
        <v>251</v>
      </c>
      <c r="C30" s="102">
        <v>451</v>
      </c>
      <c r="D30" s="103">
        <v>702</v>
      </c>
      <c r="E30" s="101">
        <v>198</v>
      </c>
      <c r="F30" s="102">
        <v>379</v>
      </c>
      <c r="G30" s="103">
        <v>577</v>
      </c>
      <c r="H30" s="101">
        <v>288</v>
      </c>
      <c r="I30" s="102">
        <v>526</v>
      </c>
      <c r="J30" s="103">
        <v>814</v>
      </c>
      <c r="K30" s="101">
        <v>313</v>
      </c>
      <c r="L30" s="102">
        <v>613</v>
      </c>
      <c r="M30" s="103">
        <v>926</v>
      </c>
      <c r="N30" s="101">
        <v>329</v>
      </c>
      <c r="O30" s="102">
        <v>628</v>
      </c>
      <c r="P30" s="103">
        <v>957</v>
      </c>
      <c r="Q30" s="101">
        <v>345</v>
      </c>
      <c r="R30" s="102">
        <v>617</v>
      </c>
      <c r="S30" s="103">
        <v>962</v>
      </c>
      <c r="T30" s="101">
        <v>370</v>
      </c>
      <c r="U30" s="102">
        <v>656</v>
      </c>
      <c r="V30" s="103">
        <v>1026</v>
      </c>
      <c r="W30" s="101">
        <v>382</v>
      </c>
      <c r="X30" s="102">
        <v>692</v>
      </c>
      <c r="Y30" s="103">
        <v>1074</v>
      </c>
      <c r="Z30" s="101">
        <v>428</v>
      </c>
      <c r="AA30" s="102">
        <v>705</v>
      </c>
      <c r="AB30" s="103">
        <v>1133</v>
      </c>
      <c r="AC30" s="101">
        <v>382</v>
      </c>
      <c r="AD30" s="102">
        <v>723</v>
      </c>
      <c r="AE30" s="103">
        <v>1105</v>
      </c>
      <c r="AF30" s="101">
        <v>409</v>
      </c>
      <c r="AG30" s="102">
        <v>805</v>
      </c>
      <c r="AH30" s="103">
        <v>1214</v>
      </c>
      <c r="AI30" s="101">
        <v>412</v>
      </c>
      <c r="AJ30" s="102">
        <v>825</v>
      </c>
      <c r="AK30" s="103">
        <v>1237</v>
      </c>
      <c r="AL30" s="101">
        <v>494</v>
      </c>
      <c r="AM30" s="102">
        <v>1189</v>
      </c>
      <c r="AN30" s="103">
        <v>1683</v>
      </c>
      <c r="AO30" s="101">
        <v>337</v>
      </c>
      <c r="AP30" s="102">
        <v>642</v>
      </c>
      <c r="AQ30" s="103">
        <v>979</v>
      </c>
      <c r="AR30" s="101">
        <v>343</v>
      </c>
      <c r="AS30" s="102">
        <v>765</v>
      </c>
      <c r="AT30" s="103">
        <v>1108</v>
      </c>
      <c r="AU30" s="101">
        <v>609</v>
      </c>
      <c r="AV30" s="102">
        <v>1499</v>
      </c>
      <c r="AW30" s="103">
        <v>2108</v>
      </c>
      <c r="AX30" s="101">
        <v>676</v>
      </c>
      <c r="AY30" s="102">
        <v>1717</v>
      </c>
      <c r="AZ30" s="103">
        <v>2393</v>
      </c>
      <c r="BA30" s="4"/>
      <c r="BB30" s="4"/>
    </row>
    <row r="31" spans="1:62" s="9" customFormat="1" ht="15" customHeight="1">
      <c r="A31" s="100" t="s">
        <v>124</v>
      </c>
      <c r="B31" s="101">
        <v>151</v>
      </c>
      <c r="C31" s="102">
        <v>413</v>
      </c>
      <c r="D31" s="103">
        <v>564</v>
      </c>
      <c r="E31" s="101">
        <v>155</v>
      </c>
      <c r="F31" s="102">
        <v>422</v>
      </c>
      <c r="G31" s="103">
        <v>577</v>
      </c>
      <c r="H31" s="101">
        <v>222</v>
      </c>
      <c r="I31" s="102">
        <v>498</v>
      </c>
      <c r="J31" s="103">
        <v>720</v>
      </c>
      <c r="K31" s="101">
        <v>250</v>
      </c>
      <c r="L31" s="102">
        <v>519</v>
      </c>
      <c r="M31" s="103">
        <v>769</v>
      </c>
      <c r="N31" s="101">
        <v>267</v>
      </c>
      <c r="O31" s="102">
        <v>544</v>
      </c>
      <c r="P31" s="103">
        <v>811</v>
      </c>
      <c r="Q31" s="101">
        <v>309</v>
      </c>
      <c r="R31" s="102">
        <v>659</v>
      </c>
      <c r="S31" s="103">
        <v>968</v>
      </c>
      <c r="T31" s="101">
        <v>325</v>
      </c>
      <c r="U31" s="102">
        <v>706</v>
      </c>
      <c r="V31" s="103">
        <v>1031</v>
      </c>
      <c r="W31" s="101">
        <v>360</v>
      </c>
      <c r="X31" s="102">
        <v>760</v>
      </c>
      <c r="Y31" s="103">
        <v>1120</v>
      </c>
      <c r="Z31" s="101">
        <v>239</v>
      </c>
      <c r="AA31" s="102">
        <v>506</v>
      </c>
      <c r="AB31" s="103">
        <v>745</v>
      </c>
      <c r="AC31" s="101">
        <v>240</v>
      </c>
      <c r="AD31" s="102">
        <v>550</v>
      </c>
      <c r="AE31" s="103">
        <v>790</v>
      </c>
      <c r="AF31" s="101">
        <v>370</v>
      </c>
      <c r="AG31" s="102">
        <v>854</v>
      </c>
      <c r="AH31" s="103">
        <v>1224</v>
      </c>
      <c r="AI31" s="101">
        <v>388</v>
      </c>
      <c r="AJ31" s="102">
        <v>869</v>
      </c>
      <c r="AK31" s="103">
        <v>1257</v>
      </c>
      <c r="AL31" s="101">
        <v>381</v>
      </c>
      <c r="AM31" s="102">
        <v>934</v>
      </c>
      <c r="AN31" s="103">
        <v>1315</v>
      </c>
      <c r="AO31" s="101">
        <v>271</v>
      </c>
      <c r="AP31" s="102">
        <v>563</v>
      </c>
      <c r="AQ31" s="103">
        <v>834</v>
      </c>
      <c r="AR31" s="101">
        <v>330</v>
      </c>
      <c r="AS31" s="102">
        <v>688</v>
      </c>
      <c r="AT31" s="103">
        <v>1018</v>
      </c>
      <c r="AU31" s="101">
        <v>531</v>
      </c>
      <c r="AV31" s="102">
        <v>1247</v>
      </c>
      <c r="AW31" s="103">
        <v>1778</v>
      </c>
      <c r="AX31" s="101">
        <v>540</v>
      </c>
      <c r="AY31" s="102">
        <v>1295</v>
      </c>
      <c r="AZ31" s="103">
        <v>1835</v>
      </c>
      <c r="BA31" s="4"/>
      <c r="BB31" s="4"/>
    </row>
    <row r="32" spans="1:62" s="3" customFormat="1" ht="15" customHeight="1">
      <c r="A32" s="44" t="s">
        <v>98</v>
      </c>
      <c r="B32" s="45">
        <v>3800</v>
      </c>
      <c r="C32" s="46">
        <v>5516</v>
      </c>
      <c r="D32" s="47">
        <v>9316</v>
      </c>
      <c r="E32" s="45">
        <v>3693</v>
      </c>
      <c r="F32" s="46">
        <v>5476</v>
      </c>
      <c r="G32" s="47">
        <v>9169</v>
      </c>
      <c r="H32" s="45">
        <v>3876</v>
      </c>
      <c r="I32" s="46">
        <v>5813</v>
      </c>
      <c r="J32" s="47">
        <v>9689</v>
      </c>
      <c r="K32" s="45">
        <v>4103</v>
      </c>
      <c r="L32" s="46">
        <v>6255</v>
      </c>
      <c r="M32" s="47">
        <v>10358</v>
      </c>
      <c r="N32" s="45">
        <v>4547</v>
      </c>
      <c r="O32" s="46">
        <v>6872</v>
      </c>
      <c r="P32" s="47">
        <v>11419</v>
      </c>
      <c r="Q32" s="45">
        <v>5082</v>
      </c>
      <c r="R32" s="46">
        <v>7584</v>
      </c>
      <c r="S32" s="47">
        <v>12666</v>
      </c>
      <c r="T32" s="45">
        <v>5570</v>
      </c>
      <c r="U32" s="46">
        <v>8302</v>
      </c>
      <c r="V32" s="47">
        <v>13872</v>
      </c>
      <c r="W32" s="45">
        <v>5775</v>
      </c>
      <c r="X32" s="46">
        <v>8552</v>
      </c>
      <c r="Y32" s="47">
        <v>14327</v>
      </c>
      <c r="Z32" s="45">
        <v>5197</v>
      </c>
      <c r="AA32" s="46">
        <v>7424</v>
      </c>
      <c r="AB32" s="47">
        <v>12621</v>
      </c>
      <c r="AC32" s="45">
        <v>5438</v>
      </c>
      <c r="AD32" s="46">
        <v>7867</v>
      </c>
      <c r="AE32" s="47">
        <v>13305</v>
      </c>
      <c r="AF32" s="45">
        <v>6391</v>
      </c>
      <c r="AG32" s="46">
        <v>9541</v>
      </c>
      <c r="AH32" s="47">
        <v>15932</v>
      </c>
      <c r="AI32" s="45">
        <v>6496</v>
      </c>
      <c r="AJ32" s="46">
        <v>9975</v>
      </c>
      <c r="AK32" s="47">
        <v>16471</v>
      </c>
      <c r="AL32" s="45">
        <v>6569</v>
      </c>
      <c r="AM32" s="46">
        <v>10147</v>
      </c>
      <c r="AN32" s="47">
        <v>16716</v>
      </c>
      <c r="AO32" s="45">
        <v>7554</v>
      </c>
      <c r="AP32" s="46">
        <v>11455</v>
      </c>
      <c r="AQ32" s="47">
        <v>19009</v>
      </c>
      <c r="AR32" s="45">
        <v>7943</v>
      </c>
      <c r="AS32" s="46">
        <v>12304</v>
      </c>
      <c r="AT32" s="47">
        <v>20247</v>
      </c>
      <c r="AU32" s="45">
        <v>7068</v>
      </c>
      <c r="AV32" s="46">
        <v>11586</v>
      </c>
      <c r="AW32" s="47">
        <v>18654</v>
      </c>
      <c r="AX32" s="45">
        <v>7353</v>
      </c>
      <c r="AY32" s="46">
        <v>12055</v>
      </c>
      <c r="AZ32" s="47">
        <v>19408</v>
      </c>
      <c r="BA32" s="4"/>
      <c r="BB32" s="4"/>
    </row>
    <row r="33" spans="1:66" s="9" customFormat="1" ht="15" customHeight="1">
      <c r="A33" s="100" t="s">
        <v>269</v>
      </c>
      <c r="B33" s="337" t="s">
        <v>296</v>
      </c>
      <c r="C33" s="338" t="s">
        <v>296</v>
      </c>
      <c r="D33" s="292" t="s">
        <v>296</v>
      </c>
      <c r="E33" s="337" t="s">
        <v>296</v>
      </c>
      <c r="F33" s="338" t="s">
        <v>296</v>
      </c>
      <c r="G33" s="292" t="s">
        <v>296</v>
      </c>
      <c r="H33" s="337" t="s">
        <v>296</v>
      </c>
      <c r="I33" s="338" t="s">
        <v>296</v>
      </c>
      <c r="J33" s="292" t="s">
        <v>296</v>
      </c>
      <c r="K33" s="337" t="s">
        <v>296</v>
      </c>
      <c r="L33" s="338" t="s">
        <v>296</v>
      </c>
      <c r="M33" s="292" t="s">
        <v>296</v>
      </c>
      <c r="N33" s="337" t="s">
        <v>296</v>
      </c>
      <c r="O33" s="338" t="s">
        <v>296</v>
      </c>
      <c r="P33" s="292" t="s">
        <v>296</v>
      </c>
      <c r="Q33" s="337" t="s">
        <v>296</v>
      </c>
      <c r="R33" s="338" t="s">
        <v>296</v>
      </c>
      <c r="S33" s="292" t="s">
        <v>296</v>
      </c>
      <c r="T33" s="337" t="s">
        <v>296</v>
      </c>
      <c r="U33" s="338" t="s">
        <v>296</v>
      </c>
      <c r="V33" s="292" t="s">
        <v>296</v>
      </c>
      <c r="W33" s="337" t="s">
        <v>296</v>
      </c>
      <c r="X33" s="338" t="s">
        <v>296</v>
      </c>
      <c r="Y33" s="292" t="s">
        <v>296</v>
      </c>
      <c r="Z33" s="337">
        <v>0</v>
      </c>
      <c r="AA33" s="338">
        <v>0</v>
      </c>
      <c r="AB33" s="292">
        <v>0</v>
      </c>
      <c r="AC33" s="337">
        <v>0</v>
      </c>
      <c r="AD33" s="338">
        <v>0</v>
      </c>
      <c r="AE33" s="292">
        <v>0</v>
      </c>
      <c r="AF33" s="337">
        <v>0</v>
      </c>
      <c r="AG33" s="338">
        <v>0</v>
      </c>
      <c r="AH33" s="292">
        <v>0</v>
      </c>
      <c r="AI33" s="101">
        <v>126</v>
      </c>
      <c r="AJ33" s="102">
        <v>86</v>
      </c>
      <c r="AK33" s="103">
        <v>212</v>
      </c>
      <c r="AL33" s="101">
        <v>164</v>
      </c>
      <c r="AM33" s="102">
        <v>104</v>
      </c>
      <c r="AN33" s="103">
        <v>268</v>
      </c>
      <c r="AO33" s="101">
        <v>175</v>
      </c>
      <c r="AP33" s="102">
        <v>116</v>
      </c>
      <c r="AQ33" s="103">
        <v>291</v>
      </c>
      <c r="AR33" s="101">
        <v>172</v>
      </c>
      <c r="AS33" s="102">
        <v>143</v>
      </c>
      <c r="AT33" s="103">
        <v>315</v>
      </c>
      <c r="AU33" s="101">
        <v>200</v>
      </c>
      <c r="AV33" s="102">
        <v>159</v>
      </c>
      <c r="AW33" s="103">
        <v>359</v>
      </c>
      <c r="AX33" s="101">
        <v>176</v>
      </c>
      <c r="AY33" s="102">
        <v>175</v>
      </c>
      <c r="AZ33" s="103">
        <v>351</v>
      </c>
      <c r="BA33" s="4"/>
      <c r="BB33" s="4"/>
    </row>
    <row r="34" spans="1:66" s="3" customFormat="1" ht="15" customHeight="1">
      <c r="A34" s="44" t="s">
        <v>270</v>
      </c>
      <c r="B34" s="339" t="s">
        <v>296</v>
      </c>
      <c r="C34" s="340" t="s">
        <v>296</v>
      </c>
      <c r="D34" s="341" t="s">
        <v>296</v>
      </c>
      <c r="E34" s="339" t="s">
        <v>296</v>
      </c>
      <c r="F34" s="340" t="s">
        <v>296</v>
      </c>
      <c r="G34" s="341" t="s">
        <v>296</v>
      </c>
      <c r="H34" s="339" t="s">
        <v>296</v>
      </c>
      <c r="I34" s="340" t="s">
        <v>296</v>
      </c>
      <c r="J34" s="341" t="s">
        <v>296</v>
      </c>
      <c r="K34" s="339" t="s">
        <v>296</v>
      </c>
      <c r="L34" s="340" t="s">
        <v>296</v>
      </c>
      <c r="M34" s="341" t="s">
        <v>296</v>
      </c>
      <c r="N34" s="339" t="s">
        <v>296</v>
      </c>
      <c r="O34" s="340" t="s">
        <v>296</v>
      </c>
      <c r="P34" s="341" t="s">
        <v>296</v>
      </c>
      <c r="Q34" s="339" t="s">
        <v>296</v>
      </c>
      <c r="R34" s="340" t="s">
        <v>296</v>
      </c>
      <c r="S34" s="341" t="s">
        <v>296</v>
      </c>
      <c r="T34" s="339" t="s">
        <v>296</v>
      </c>
      <c r="U34" s="340" t="s">
        <v>296</v>
      </c>
      <c r="V34" s="341" t="s">
        <v>296</v>
      </c>
      <c r="W34" s="339" t="s">
        <v>296</v>
      </c>
      <c r="X34" s="340" t="s">
        <v>296</v>
      </c>
      <c r="Y34" s="341" t="s">
        <v>296</v>
      </c>
      <c r="Z34" s="339">
        <v>0</v>
      </c>
      <c r="AA34" s="340">
        <v>0</v>
      </c>
      <c r="AB34" s="341">
        <v>0</v>
      </c>
      <c r="AC34" s="339">
        <v>0</v>
      </c>
      <c r="AD34" s="340">
        <v>0</v>
      </c>
      <c r="AE34" s="341">
        <v>0</v>
      </c>
      <c r="AF34" s="339">
        <v>0</v>
      </c>
      <c r="AG34" s="340">
        <v>0</v>
      </c>
      <c r="AH34" s="341">
        <v>0</v>
      </c>
      <c r="AI34" s="45">
        <v>126</v>
      </c>
      <c r="AJ34" s="46">
        <v>86</v>
      </c>
      <c r="AK34" s="47">
        <v>212</v>
      </c>
      <c r="AL34" s="45">
        <v>164</v>
      </c>
      <c r="AM34" s="46">
        <v>104</v>
      </c>
      <c r="AN34" s="47">
        <v>268</v>
      </c>
      <c r="AO34" s="45">
        <v>175</v>
      </c>
      <c r="AP34" s="46">
        <v>116</v>
      </c>
      <c r="AQ34" s="47">
        <v>291</v>
      </c>
      <c r="AR34" s="45">
        <v>172</v>
      </c>
      <c r="AS34" s="46">
        <v>143</v>
      </c>
      <c r="AT34" s="47">
        <v>315</v>
      </c>
      <c r="AU34" s="45">
        <v>200</v>
      </c>
      <c r="AV34" s="46">
        <v>159</v>
      </c>
      <c r="AW34" s="47">
        <v>359</v>
      </c>
      <c r="AX34" s="45">
        <v>176</v>
      </c>
      <c r="AY34" s="46">
        <v>175</v>
      </c>
      <c r="AZ34" s="47">
        <v>351</v>
      </c>
      <c r="BA34" s="4"/>
      <c r="BB34" s="4"/>
    </row>
    <row r="35" spans="1:66" ht="15" customHeight="1">
      <c r="A35" s="104" t="s">
        <v>22</v>
      </c>
      <c r="B35" s="105">
        <v>15999</v>
      </c>
      <c r="C35" s="106">
        <v>18738</v>
      </c>
      <c r="D35" s="107">
        <v>34737</v>
      </c>
      <c r="E35" s="105">
        <v>15690</v>
      </c>
      <c r="F35" s="106">
        <v>19085</v>
      </c>
      <c r="G35" s="107">
        <v>34775</v>
      </c>
      <c r="H35" s="105">
        <v>16359</v>
      </c>
      <c r="I35" s="106">
        <v>19936</v>
      </c>
      <c r="J35" s="107">
        <v>36295</v>
      </c>
      <c r="K35" s="105">
        <v>16799</v>
      </c>
      <c r="L35" s="106">
        <v>20853</v>
      </c>
      <c r="M35" s="107">
        <v>37652</v>
      </c>
      <c r="N35" s="105">
        <v>18008</v>
      </c>
      <c r="O35" s="106">
        <v>21969</v>
      </c>
      <c r="P35" s="107">
        <v>39977</v>
      </c>
      <c r="Q35" s="105">
        <v>20115</v>
      </c>
      <c r="R35" s="106">
        <v>23625</v>
      </c>
      <c r="S35" s="107">
        <v>43740</v>
      </c>
      <c r="T35" s="105">
        <v>20350</v>
      </c>
      <c r="U35" s="106">
        <v>24141</v>
      </c>
      <c r="V35" s="107">
        <v>44491</v>
      </c>
      <c r="W35" s="105">
        <v>20869</v>
      </c>
      <c r="X35" s="106">
        <v>24907</v>
      </c>
      <c r="Y35" s="107">
        <v>45776</v>
      </c>
      <c r="Z35" s="105">
        <v>22255</v>
      </c>
      <c r="AA35" s="106">
        <v>26133</v>
      </c>
      <c r="AB35" s="107">
        <v>48388</v>
      </c>
      <c r="AC35" s="105">
        <v>22917</v>
      </c>
      <c r="AD35" s="106">
        <v>27281</v>
      </c>
      <c r="AE35" s="107">
        <v>50198</v>
      </c>
      <c r="AF35" s="105">
        <v>25530</v>
      </c>
      <c r="AG35" s="106">
        <v>31351</v>
      </c>
      <c r="AH35" s="107">
        <v>56881</v>
      </c>
      <c r="AI35" s="105">
        <v>25595</v>
      </c>
      <c r="AJ35" s="106">
        <v>32328</v>
      </c>
      <c r="AK35" s="107">
        <v>57923</v>
      </c>
      <c r="AL35" s="105">
        <v>25983</v>
      </c>
      <c r="AM35" s="106">
        <v>33218</v>
      </c>
      <c r="AN35" s="107">
        <v>59201</v>
      </c>
      <c r="AO35" s="105">
        <v>27639</v>
      </c>
      <c r="AP35" s="106">
        <v>35968</v>
      </c>
      <c r="AQ35" s="107">
        <v>63607</v>
      </c>
      <c r="AR35" s="105">
        <v>29045</v>
      </c>
      <c r="AS35" s="106">
        <v>38774</v>
      </c>
      <c r="AT35" s="107">
        <v>67819</v>
      </c>
      <c r="AU35" s="105">
        <v>29615</v>
      </c>
      <c r="AV35" s="106">
        <v>40806</v>
      </c>
      <c r="AW35" s="107">
        <v>70421</v>
      </c>
      <c r="AX35" s="105">
        <v>31087</v>
      </c>
      <c r="AY35" s="106">
        <v>43024</v>
      </c>
      <c r="AZ35" s="107">
        <v>74111</v>
      </c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6" ht="15" customHeight="1">
      <c r="A36" s="100" t="s">
        <v>23</v>
      </c>
      <c r="B36" s="101">
        <v>34738</v>
      </c>
      <c r="C36" s="102">
        <v>40951</v>
      </c>
      <c r="D36" s="103">
        <v>75689</v>
      </c>
      <c r="E36" s="101">
        <v>35723</v>
      </c>
      <c r="F36" s="102">
        <v>42393</v>
      </c>
      <c r="G36" s="103">
        <v>78116</v>
      </c>
      <c r="H36" s="101">
        <v>36996</v>
      </c>
      <c r="I36" s="102">
        <v>44577</v>
      </c>
      <c r="J36" s="103">
        <v>81573</v>
      </c>
      <c r="K36" s="101">
        <v>42300</v>
      </c>
      <c r="L36" s="102">
        <v>49339</v>
      </c>
      <c r="M36" s="103">
        <v>91639</v>
      </c>
      <c r="N36" s="101">
        <v>44812</v>
      </c>
      <c r="O36" s="102">
        <v>52186</v>
      </c>
      <c r="P36" s="103">
        <v>96998</v>
      </c>
      <c r="Q36" s="101">
        <v>42139</v>
      </c>
      <c r="R36" s="102">
        <v>46976</v>
      </c>
      <c r="S36" s="103">
        <v>89115</v>
      </c>
      <c r="T36" s="101">
        <v>42865</v>
      </c>
      <c r="U36" s="102">
        <v>48392</v>
      </c>
      <c r="V36" s="103">
        <v>91257</v>
      </c>
      <c r="W36" s="101">
        <v>44238</v>
      </c>
      <c r="X36" s="102">
        <v>49926</v>
      </c>
      <c r="Y36" s="103">
        <v>94164</v>
      </c>
      <c r="Z36" s="101">
        <v>70093</v>
      </c>
      <c r="AA36" s="102">
        <v>79714</v>
      </c>
      <c r="AB36" s="103">
        <v>149807</v>
      </c>
      <c r="AC36" s="101">
        <v>70093</v>
      </c>
      <c r="AD36" s="102">
        <v>79714</v>
      </c>
      <c r="AE36" s="103">
        <v>149807</v>
      </c>
      <c r="AF36" s="101">
        <v>70093</v>
      </c>
      <c r="AG36" s="102">
        <v>79714</v>
      </c>
      <c r="AH36" s="103">
        <v>149807</v>
      </c>
      <c r="AI36" s="101">
        <v>70093</v>
      </c>
      <c r="AJ36" s="102">
        <v>79714</v>
      </c>
      <c r="AK36" s="103">
        <v>149807</v>
      </c>
      <c r="AL36" s="101">
        <v>70093</v>
      </c>
      <c r="AM36" s="102">
        <v>79714</v>
      </c>
      <c r="AN36" s="103">
        <v>149807</v>
      </c>
      <c r="AO36" s="101">
        <v>70093</v>
      </c>
      <c r="AP36" s="102">
        <v>79714</v>
      </c>
      <c r="AQ36" s="103">
        <v>149807</v>
      </c>
      <c r="AR36" s="101">
        <v>70093</v>
      </c>
      <c r="AS36" s="102">
        <v>79714</v>
      </c>
      <c r="AT36" s="103">
        <v>149807</v>
      </c>
      <c r="AU36" s="101">
        <v>71696</v>
      </c>
      <c r="AV36" s="102">
        <v>83406</v>
      </c>
      <c r="AW36" s="103">
        <v>155102</v>
      </c>
      <c r="AX36" s="101">
        <v>72995</v>
      </c>
      <c r="AY36" s="102">
        <v>86656</v>
      </c>
      <c r="AZ36" s="103">
        <v>159651</v>
      </c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1:66" ht="15" customHeight="1">
      <c r="A37" s="100" t="s">
        <v>38</v>
      </c>
      <c r="B37" s="101">
        <v>31695</v>
      </c>
      <c r="C37" s="102">
        <v>35268</v>
      </c>
      <c r="D37" s="103">
        <v>66963</v>
      </c>
      <c r="E37" s="101">
        <v>31944</v>
      </c>
      <c r="F37" s="102">
        <v>36295</v>
      </c>
      <c r="G37" s="103">
        <v>68239</v>
      </c>
      <c r="H37" s="101">
        <v>32464</v>
      </c>
      <c r="I37" s="102">
        <v>37259</v>
      </c>
      <c r="J37" s="103">
        <v>69723</v>
      </c>
      <c r="K37" s="101">
        <v>33610</v>
      </c>
      <c r="L37" s="102">
        <v>39639</v>
      </c>
      <c r="M37" s="103">
        <v>73249</v>
      </c>
      <c r="N37" s="101">
        <v>35226</v>
      </c>
      <c r="O37" s="102">
        <v>41747</v>
      </c>
      <c r="P37" s="103">
        <v>76973</v>
      </c>
      <c r="Q37" s="101">
        <v>39145</v>
      </c>
      <c r="R37" s="102">
        <v>45405</v>
      </c>
      <c r="S37" s="103">
        <v>84550</v>
      </c>
      <c r="T37" s="101">
        <v>39987</v>
      </c>
      <c r="U37" s="102">
        <v>46394</v>
      </c>
      <c r="V37" s="103">
        <v>86381</v>
      </c>
      <c r="W37" s="101">
        <v>40353</v>
      </c>
      <c r="X37" s="102">
        <v>47358</v>
      </c>
      <c r="Y37" s="103">
        <v>87711</v>
      </c>
      <c r="Z37" s="101">
        <v>45613</v>
      </c>
      <c r="AA37" s="102">
        <v>59982</v>
      </c>
      <c r="AB37" s="103">
        <v>105595</v>
      </c>
      <c r="AC37" s="101">
        <v>45613</v>
      </c>
      <c r="AD37" s="102">
        <v>59982</v>
      </c>
      <c r="AE37" s="103">
        <v>105595</v>
      </c>
      <c r="AF37" s="101">
        <v>45613</v>
      </c>
      <c r="AG37" s="102">
        <v>59982</v>
      </c>
      <c r="AH37" s="103">
        <v>105595</v>
      </c>
      <c r="AI37" s="101">
        <v>45613</v>
      </c>
      <c r="AJ37" s="102">
        <v>59982</v>
      </c>
      <c r="AK37" s="103">
        <v>105595</v>
      </c>
      <c r="AL37" s="101">
        <v>45613</v>
      </c>
      <c r="AM37" s="102">
        <v>59982</v>
      </c>
      <c r="AN37" s="103">
        <v>105595</v>
      </c>
      <c r="AO37" s="101">
        <v>45613</v>
      </c>
      <c r="AP37" s="102">
        <v>59982</v>
      </c>
      <c r="AQ37" s="103">
        <v>105595</v>
      </c>
      <c r="AR37" s="101">
        <v>45613</v>
      </c>
      <c r="AS37" s="102">
        <v>59982</v>
      </c>
      <c r="AT37" s="103">
        <v>105595</v>
      </c>
      <c r="AU37" s="101">
        <v>48838</v>
      </c>
      <c r="AV37" s="102">
        <v>64641</v>
      </c>
      <c r="AW37" s="103">
        <v>113479</v>
      </c>
      <c r="AX37" s="101">
        <v>50767</v>
      </c>
      <c r="AY37" s="102">
        <v>67678</v>
      </c>
      <c r="AZ37" s="103">
        <v>118445</v>
      </c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1:66" s="3" customFormat="1" ht="15" customHeight="1">
      <c r="A38" s="300" t="s">
        <v>29</v>
      </c>
      <c r="B38" s="301">
        <v>66433</v>
      </c>
      <c r="C38" s="302">
        <v>76219</v>
      </c>
      <c r="D38" s="302">
        <v>142652</v>
      </c>
      <c r="E38" s="301">
        <v>67667</v>
      </c>
      <c r="F38" s="302">
        <v>78688</v>
      </c>
      <c r="G38" s="302">
        <v>146355</v>
      </c>
      <c r="H38" s="301">
        <v>69460</v>
      </c>
      <c r="I38" s="302">
        <v>81836</v>
      </c>
      <c r="J38" s="302">
        <v>151296</v>
      </c>
      <c r="K38" s="301">
        <v>75910</v>
      </c>
      <c r="L38" s="302">
        <v>88978</v>
      </c>
      <c r="M38" s="302">
        <v>164888</v>
      </c>
      <c r="N38" s="301">
        <v>80038</v>
      </c>
      <c r="O38" s="302">
        <v>93933</v>
      </c>
      <c r="P38" s="302">
        <v>173971</v>
      </c>
      <c r="Q38" s="301">
        <v>81284</v>
      </c>
      <c r="R38" s="302">
        <v>92381</v>
      </c>
      <c r="S38" s="303">
        <v>173665</v>
      </c>
      <c r="T38" s="301">
        <v>82852</v>
      </c>
      <c r="U38" s="302">
        <v>94786</v>
      </c>
      <c r="V38" s="303">
        <v>177638</v>
      </c>
      <c r="W38" s="301">
        <v>84591</v>
      </c>
      <c r="X38" s="302">
        <v>97284</v>
      </c>
      <c r="Y38" s="303">
        <v>181875</v>
      </c>
      <c r="Z38" s="301">
        <v>115706</v>
      </c>
      <c r="AA38" s="302">
        <v>139696</v>
      </c>
      <c r="AB38" s="303">
        <v>255402</v>
      </c>
      <c r="AC38" s="301">
        <v>115706</v>
      </c>
      <c r="AD38" s="302">
        <v>139696</v>
      </c>
      <c r="AE38" s="303">
        <v>255402</v>
      </c>
      <c r="AF38" s="301">
        <v>115706</v>
      </c>
      <c r="AG38" s="302">
        <v>139696</v>
      </c>
      <c r="AH38" s="303">
        <v>255402</v>
      </c>
      <c r="AI38" s="301">
        <v>115706</v>
      </c>
      <c r="AJ38" s="302">
        <v>139696</v>
      </c>
      <c r="AK38" s="303">
        <v>255402</v>
      </c>
      <c r="AL38" s="301">
        <v>115706</v>
      </c>
      <c r="AM38" s="302">
        <v>139696</v>
      </c>
      <c r="AN38" s="303">
        <v>255402</v>
      </c>
      <c r="AO38" s="301">
        <v>115706</v>
      </c>
      <c r="AP38" s="302">
        <v>139696</v>
      </c>
      <c r="AQ38" s="303">
        <v>255402</v>
      </c>
      <c r="AR38" s="301">
        <v>115706</v>
      </c>
      <c r="AS38" s="302">
        <v>139696</v>
      </c>
      <c r="AT38" s="303">
        <v>255402</v>
      </c>
      <c r="AU38" s="301">
        <v>120534</v>
      </c>
      <c r="AV38" s="302">
        <v>148047</v>
      </c>
      <c r="AW38" s="303">
        <v>268581</v>
      </c>
      <c r="AX38" s="301">
        <v>123762</v>
      </c>
      <c r="AY38" s="302">
        <v>154334</v>
      </c>
      <c r="AZ38" s="303">
        <v>278096</v>
      </c>
    </row>
    <row r="39" spans="1:66" ht="16.350000000000001" customHeight="1">
      <c r="A39" s="435" t="s">
        <v>254</v>
      </c>
      <c r="B39" s="445"/>
      <c r="C39" s="445"/>
      <c r="D39" s="445"/>
      <c r="E39" s="445"/>
      <c r="F39" s="445"/>
      <c r="G39" s="445"/>
      <c r="H39" s="445"/>
      <c r="I39" s="445"/>
      <c r="J39" s="445"/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5"/>
      <c r="AK39" s="445"/>
      <c r="AL39" s="445"/>
      <c r="AM39" s="445"/>
      <c r="AN39" s="445"/>
      <c r="AO39" s="445"/>
      <c r="AP39" s="445"/>
      <c r="AQ39" s="445"/>
      <c r="AR39" s="445"/>
      <c r="AS39" s="445"/>
      <c r="AT39" s="445"/>
      <c r="AU39" s="445"/>
      <c r="AV39" s="445"/>
      <c r="AW39" s="445"/>
      <c r="AX39" s="445"/>
      <c r="AY39" s="445"/>
      <c r="AZ39" s="446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1:66" ht="16.350000000000001" customHeight="1">
      <c r="A40" s="432" t="s">
        <v>219</v>
      </c>
      <c r="B40" s="443"/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43"/>
      <c r="AA40" s="443"/>
      <c r="AB40" s="443"/>
      <c r="AC40" s="443"/>
      <c r="AD40" s="443"/>
      <c r="AE40" s="443"/>
      <c r="AF40" s="443"/>
      <c r="AG40" s="443"/>
      <c r="AH40" s="443"/>
      <c r="AI40" s="443"/>
      <c r="AJ40" s="443"/>
      <c r="AK40" s="443"/>
      <c r="AL40" s="443"/>
      <c r="AM40" s="443"/>
      <c r="AN40" s="443"/>
      <c r="AO40" s="443"/>
      <c r="AP40" s="443"/>
      <c r="AQ40" s="443"/>
      <c r="AR40" s="443"/>
      <c r="AS40" s="443"/>
      <c r="AT40" s="443"/>
      <c r="AU40" s="443"/>
      <c r="AV40" s="443"/>
      <c r="AW40" s="443"/>
      <c r="AX40" s="443"/>
      <c r="AY40" s="443"/>
      <c r="AZ40" s="44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1:66" ht="16.350000000000001" customHeight="1">
      <c r="A41" s="418" t="s">
        <v>404</v>
      </c>
      <c r="B41" s="447"/>
      <c r="C41" s="447"/>
      <c r="D41" s="447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7"/>
      <c r="AG41" s="447"/>
      <c r="AH41" s="447"/>
      <c r="AI41" s="447"/>
      <c r="AJ41" s="447"/>
      <c r="AK41" s="447"/>
      <c r="AL41" s="447"/>
      <c r="AM41" s="447"/>
      <c r="AN41" s="447"/>
      <c r="AO41" s="447"/>
      <c r="AP41" s="447"/>
      <c r="AQ41" s="447"/>
      <c r="AR41" s="447"/>
      <c r="AS41" s="447"/>
      <c r="AT41" s="447"/>
      <c r="AU41" s="447"/>
      <c r="AV41" s="447"/>
      <c r="AW41" s="447"/>
      <c r="AX41" s="447"/>
      <c r="AY41" s="447"/>
      <c r="AZ41" s="448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1:66" ht="1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43"/>
      <c r="BB42" s="43"/>
      <c r="BC42" s="43"/>
      <c r="BD42" s="43"/>
      <c r="BE42" s="43"/>
      <c r="BF42" s="43"/>
      <c r="BG42" s="43"/>
      <c r="BH42" s="43"/>
      <c r="BI42" s="43"/>
      <c r="BK42" s="20"/>
      <c r="BL42" s="20"/>
      <c r="BM42" s="20"/>
      <c r="BN42" s="20"/>
    </row>
    <row r="43" spans="1:66" s="20" customFormat="1" ht="15" customHeight="1">
      <c r="A43" s="109" t="s">
        <v>145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43"/>
      <c r="BB43" s="43"/>
      <c r="BC43" s="43"/>
      <c r="BD43" s="43"/>
      <c r="BE43" s="43"/>
      <c r="BF43" s="43"/>
      <c r="BG43" s="43"/>
      <c r="BH43" s="43"/>
      <c r="BI43" s="43"/>
      <c r="BJ43" s="43"/>
    </row>
    <row r="44" spans="1:66" s="20" customFormat="1" ht="15" customHeight="1">
      <c r="A44" s="109" t="s">
        <v>271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43"/>
      <c r="BB44" s="43"/>
      <c r="BC44" s="43"/>
      <c r="BD44" s="43"/>
      <c r="BE44" s="43"/>
      <c r="BF44" s="43"/>
      <c r="BG44" s="43"/>
      <c r="BH44" s="43"/>
      <c r="BI44" s="43"/>
      <c r="BJ44" s="43"/>
    </row>
    <row r="45" spans="1:66" s="20" customFormat="1" ht="15" customHeight="1">
      <c r="A45" s="109" t="s">
        <v>310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43"/>
      <c r="BB45" s="43"/>
      <c r="BC45" s="43"/>
      <c r="BD45" s="43"/>
      <c r="BE45" s="43"/>
      <c r="BF45" s="43"/>
      <c r="BG45" s="43"/>
      <c r="BH45" s="43"/>
      <c r="BI45" s="43"/>
      <c r="BJ45" s="43"/>
    </row>
    <row r="46" spans="1:66" s="20" customFormat="1" ht="15" customHeight="1">
      <c r="A46" s="8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43"/>
      <c r="BB46" s="43"/>
      <c r="BC46" s="43"/>
      <c r="BD46" s="43"/>
      <c r="BE46" s="43"/>
      <c r="BF46" s="43"/>
      <c r="BG46" s="43"/>
      <c r="BH46" s="43"/>
      <c r="BI46" s="43"/>
      <c r="BJ46" s="43"/>
    </row>
    <row r="47" spans="1:66" s="20" customFormat="1" ht="1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43"/>
      <c r="BB47" s="43"/>
      <c r="BC47" s="43"/>
      <c r="BD47" s="43"/>
      <c r="BE47" s="43"/>
      <c r="BF47" s="43"/>
      <c r="BG47" s="43"/>
      <c r="BH47" s="43"/>
      <c r="BI47" s="43"/>
      <c r="BJ47" s="43"/>
    </row>
    <row r="48" spans="1:66" s="20" customFormat="1" ht="15" customHeight="1">
      <c r="A48" s="111" t="s">
        <v>47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42"/>
      <c r="BB48" s="42"/>
      <c r="BC48" s="42"/>
      <c r="BD48" s="42"/>
      <c r="BE48" s="42"/>
      <c r="BF48" s="42"/>
      <c r="BG48" s="42"/>
      <c r="BH48" s="42"/>
      <c r="BI48" s="42"/>
      <c r="BJ48" s="43"/>
      <c r="BK48" s="4"/>
      <c r="BL48" s="4"/>
      <c r="BM48" s="4"/>
      <c r="BN48" s="4"/>
    </row>
    <row r="49" spans="1:52" ht="15" customHeight="1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</row>
    <row r="50" spans="1:52" ht="15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</row>
    <row r="51" spans="1:52" ht="15" customHeight="1">
      <c r="A51" s="108"/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</row>
    <row r="52" spans="1:52" ht="15" customHeight="1">
      <c r="A52" s="108"/>
      <c r="B52" s="108"/>
      <c r="C52" s="108"/>
      <c r="D52" s="108"/>
      <c r="E52" s="110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</row>
    <row r="53" spans="1:52" ht="15" customHeight="1">
      <c r="A53" s="108"/>
      <c r="B53" s="108"/>
      <c r="C53" s="108"/>
      <c r="D53" s="108"/>
      <c r="E53" s="110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</row>
  </sheetData>
  <sheetProtection selectLockedCells="1" selectUnlockedCells="1"/>
  <mergeCells count="24">
    <mergeCell ref="A2:AZ2"/>
    <mergeCell ref="A1:AZ1"/>
    <mergeCell ref="A40:AZ40"/>
    <mergeCell ref="A39:AZ39"/>
    <mergeCell ref="AX4:AZ4"/>
    <mergeCell ref="AO4:AQ4"/>
    <mergeCell ref="AL4:AN4"/>
    <mergeCell ref="AI4:AK4"/>
    <mergeCell ref="AF4:AH4"/>
    <mergeCell ref="A41:AZ41"/>
    <mergeCell ref="A3:AZ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U4:AW4"/>
    <mergeCell ref="AR4:AT4"/>
  </mergeCells>
  <hyperlinks>
    <hyperlink ref="A48" location="index!A1" display="Retour à l'index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1" manualBreakCount="1">
    <brk id="13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B90"/>
  <sheetViews>
    <sheetView showGridLines="0" zoomScale="80" zoomScaleNormal="80" zoomScalePageLayoutView="60" workbookViewId="0">
      <selection sqref="A1:R1"/>
    </sheetView>
  </sheetViews>
  <sheetFormatPr baseColWidth="10" defaultColWidth="10.7109375" defaultRowHeight="15" customHeight="1"/>
  <cols>
    <col min="1" max="1" width="34.42578125" style="1" customWidth="1"/>
    <col min="2" max="2" width="15" style="1" customWidth="1"/>
    <col min="3" max="11" width="12.140625" style="1" customWidth="1"/>
    <col min="12" max="12" width="15.140625" style="1" customWidth="1"/>
    <col min="13" max="18" width="12.140625" style="1" customWidth="1"/>
    <col min="19" max="16384" width="10.7109375" style="1"/>
  </cols>
  <sheetData>
    <row r="1" spans="1:20" ht="19.350000000000001" customHeight="1">
      <c r="A1" s="426" t="s">
        <v>217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8"/>
    </row>
    <row r="2" spans="1:20" ht="20.100000000000001" customHeight="1">
      <c r="A2" s="429" t="s">
        <v>343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1"/>
    </row>
    <row r="3" spans="1:20" ht="20.100000000000001" customHeight="1">
      <c r="A3" s="438" t="s">
        <v>422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40"/>
    </row>
    <row r="4" spans="1:20" s="7" customFormat="1" ht="39.950000000000003" customHeight="1">
      <c r="A4" s="424"/>
      <c r="B4" s="424" t="s">
        <v>56</v>
      </c>
      <c r="C4" s="421" t="s">
        <v>3</v>
      </c>
      <c r="D4" s="422"/>
      <c r="E4" s="423"/>
      <c r="F4" s="421" t="s">
        <v>4</v>
      </c>
      <c r="G4" s="422"/>
      <c r="H4" s="423"/>
      <c r="I4" s="421" t="s">
        <v>295</v>
      </c>
      <c r="J4" s="422"/>
      <c r="K4" s="423"/>
      <c r="L4" s="60" t="s">
        <v>42</v>
      </c>
      <c r="M4" s="421" t="s">
        <v>6</v>
      </c>
      <c r="N4" s="422"/>
      <c r="O4" s="423"/>
      <c r="P4" s="421" t="s">
        <v>7</v>
      </c>
      <c r="Q4" s="422"/>
      <c r="R4" s="423"/>
    </row>
    <row r="5" spans="1:20" s="7" customFormat="1" ht="20.100000000000001" customHeight="1">
      <c r="A5" s="425"/>
      <c r="B5" s="425"/>
      <c r="C5" s="61" t="s">
        <v>294</v>
      </c>
      <c r="D5" s="153" t="s">
        <v>68</v>
      </c>
      <c r="E5" s="152" t="s">
        <v>28</v>
      </c>
      <c r="F5" s="153" t="s">
        <v>69</v>
      </c>
      <c r="G5" s="153" t="s">
        <v>68</v>
      </c>
      <c r="H5" s="152" t="s">
        <v>28</v>
      </c>
      <c r="I5" s="153" t="s">
        <v>69</v>
      </c>
      <c r="J5" s="153" t="s">
        <v>68</v>
      </c>
      <c r="K5" s="152" t="s">
        <v>28</v>
      </c>
      <c r="L5" s="153" t="s">
        <v>68</v>
      </c>
      <c r="M5" s="153" t="s">
        <v>293</v>
      </c>
      <c r="N5" s="153" t="s">
        <v>68</v>
      </c>
      <c r="O5" s="152" t="s">
        <v>28</v>
      </c>
      <c r="P5" s="153" t="s">
        <v>69</v>
      </c>
      <c r="Q5" s="153" t="s">
        <v>68</v>
      </c>
      <c r="R5" s="152" t="s">
        <v>28</v>
      </c>
    </row>
    <row r="6" spans="1:20" ht="17.100000000000001" customHeight="1">
      <c r="A6" s="62" t="s">
        <v>22</v>
      </c>
      <c r="B6" s="63" t="s">
        <v>55</v>
      </c>
      <c r="C6" s="64">
        <v>38936</v>
      </c>
      <c r="D6" s="65">
        <v>11068</v>
      </c>
      <c r="E6" s="66">
        <v>50004</v>
      </c>
      <c r="F6" s="64">
        <v>68701</v>
      </c>
      <c r="G6" s="65">
        <v>13552</v>
      </c>
      <c r="H6" s="66">
        <v>82253</v>
      </c>
      <c r="I6" s="64">
        <v>75217</v>
      </c>
      <c r="J6" s="65">
        <v>13015</v>
      </c>
      <c r="K6" s="66">
        <v>88232</v>
      </c>
      <c r="L6" s="344" t="s">
        <v>296</v>
      </c>
      <c r="M6" s="64">
        <v>27593</v>
      </c>
      <c r="N6" s="65">
        <v>11221</v>
      </c>
      <c r="O6" s="66">
        <v>38814</v>
      </c>
      <c r="P6" s="64">
        <v>26818</v>
      </c>
      <c r="Q6" s="65">
        <v>9853</v>
      </c>
      <c r="R6" s="66">
        <v>36671</v>
      </c>
      <c r="S6" s="23"/>
    </row>
    <row r="7" spans="1:20" ht="17.100000000000001" customHeight="1">
      <c r="A7" s="67" t="s">
        <v>29</v>
      </c>
      <c r="B7" s="68" t="s">
        <v>55</v>
      </c>
      <c r="C7" s="69">
        <v>176146</v>
      </c>
      <c r="D7" s="70">
        <v>234530</v>
      </c>
      <c r="E7" s="71">
        <v>410676</v>
      </c>
      <c r="F7" s="69">
        <v>315133</v>
      </c>
      <c r="G7" s="70">
        <v>415726</v>
      </c>
      <c r="H7" s="71">
        <v>730859</v>
      </c>
      <c r="I7" s="69">
        <v>372804</v>
      </c>
      <c r="J7" s="70">
        <v>457351</v>
      </c>
      <c r="K7" s="71">
        <v>830155</v>
      </c>
      <c r="L7" s="345" t="s">
        <v>296</v>
      </c>
      <c r="M7" s="69">
        <v>83175</v>
      </c>
      <c r="N7" s="70">
        <v>102367</v>
      </c>
      <c r="O7" s="71">
        <v>185542</v>
      </c>
      <c r="P7" s="69">
        <v>67419</v>
      </c>
      <c r="Q7" s="70">
        <v>76090</v>
      </c>
      <c r="R7" s="71">
        <v>143509</v>
      </c>
      <c r="S7" s="23"/>
    </row>
    <row r="8" spans="1:20" ht="17.100000000000001" customHeight="1">
      <c r="A8" s="62" t="s">
        <v>22</v>
      </c>
      <c r="B8" s="63" t="s">
        <v>39</v>
      </c>
      <c r="C8" s="64">
        <v>39684</v>
      </c>
      <c r="D8" s="65">
        <v>11220</v>
      </c>
      <c r="E8" s="66">
        <v>50904</v>
      </c>
      <c r="F8" s="64">
        <v>68838</v>
      </c>
      <c r="G8" s="65">
        <v>13846</v>
      </c>
      <c r="H8" s="66">
        <v>82684</v>
      </c>
      <c r="I8" s="64">
        <v>75580</v>
      </c>
      <c r="J8" s="65">
        <v>13412</v>
      </c>
      <c r="K8" s="66">
        <v>88992</v>
      </c>
      <c r="L8" s="344" t="s">
        <v>296</v>
      </c>
      <c r="M8" s="64">
        <v>27483</v>
      </c>
      <c r="N8" s="65">
        <v>10957</v>
      </c>
      <c r="O8" s="66">
        <v>38440</v>
      </c>
      <c r="P8" s="64">
        <v>26387</v>
      </c>
      <c r="Q8" s="65">
        <v>9379</v>
      </c>
      <c r="R8" s="66">
        <v>35766</v>
      </c>
      <c r="S8" s="23"/>
      <c r="T8" s="30"/>
    </row>
    <row r="9" spans="1:20" ht="17.100000000000001" customHeight="1">
      <c r="A9" s="67" t="s">
        <v>29</v>
      </c>
      <c r="B9" s="68" t="s">
        <v>39</v>
      </c>
      <c r="C9" s="69">
        <v>175674</v>
      </c>
      <c r="D9" s="70">
        <v>235251</v>
      </c>
      <c r="E9" s="71">
        <v>410925</v>
      </c>
      <c r="F9" s="69">
        <v>316551</v>
      </c>
      <c r="G9" s="70">
        <v>413951</v>
      </c>
      <c r="H9" s="71">
        <v>730502</v>
      </c>
      <c r="I9" s="69">
        <v>372100</v>
      </c>
      <c r="J9" s="70">
        <v>457527</v>
      </c>
      <c r="K9" s="71">
        <v>829627</v>
      </c>
      <c r="L9" s="345" t="s">
        <v>296</v>
      </c>
      <c r="M9" s="69">
        <v>82792</v>
      </c>
      <c r="N9" s="70">
        <v>102477</v>
      </c>
      <c r="O9" s="71">
        <v>185269</v>
      </c>
      <c r="P9" s="69">
        <v>68740</v>
      </c>
      <c r="Q9" s="70">
        <v>78545</v>
      </c>
      <c r="R9" s="71">
        <v>147285</v>
      </c>
      <c r="S9" s="23"/>
    </row>
    <row r="10" spans="1:20" ht="17.100000000000001" customHeight="1">
      <c r="A10" s="62" t="s">
        <v>22</v>
      </c>
      <c r="B10" s="63" t="s">
        <v>0</v>
      </c>
      <c r="C10" s="64">
        <v>40430</v>
      </c>
      <c r="D10" s="65">
        <v>11286</v>
      </c>
      <c r="E10" s="66">
        <v>51716</v>
      </c>
      <c r="F10" s="64">
        <v>69262</v>
      </c>
      <c r="G10" s="65">
        <v>14073</v>
      </c>
      <c r="H10" s="66">
        <v>83335</v>
      </c>
      <c r="I10" s="64">
        <v>75418</v>
      </c>
      <c r="J10" s="65">
        <v>13500</v>
      </c>
      <c r="K10" s="66">
        <v>88918</v>
      </c>
      <c r="L10" s="344" t="s">
        <v>296</v>
      </c>
      <c r="M10" s="64">
        <v>27881</v>
      </c>
      <c r="N10" s="65">
        <v>10944</v>
      </c>
      <c r="O10" s="66">
        <v>38825</v>
      </c>
      <c r="P10" s="64">
        <v>27121</v>
      </c>
      <c r="Q10" s="65">
        <v>10180</v>
      </c>
      <c r="R10" s="66">
        <v>37301</v>
      </c>
      <c r="S10" s="23"/>
    </row>
    <row r="11" spans="1:20" ht="17.100000000000001" customHeight="1">
      <c r="A11" s="67" t="s">
        <v>29</v>
      </c>
      <c r="B11" s="68" t="s">
        <v>0</v>
      </c>
      <c r="C11" s="69">
        <v>176397</v>
      </c>
      <c r="D11" s="70">
        <v>239480</v>
      </c>
      <c r="E11" s="71">
        <v>415877</v>
      </c>
      <c r="F11" s="69">
        <v>319437</v>
      </c>
      <c r="G11" s="70">
        <v>411697</v>
      </c>
      <c r="H11" s="71">
        <v>731134</v>
      </c>
      <c r="I11" s="69">
        <v>368314</v>
      </c>
      <c r="J11" s="70">
        <v>456578</v>
      </c>
      <c r="K11" s="71">
        <v>824892</v>
      </c>
      <c r="L11" s="345" t="s">
        <v>296</v>
      </c>
      <c r="M11" s="69">
        <v>82811</v>
      </c>
      <c r="N11" s="70">
        <v>104174</v>
      </c>
      <c r="O11" s="71">
        <v>186985</v>
      </c>
      <c r="P11" s="69">
        <v>70284</v>
      </c>
      <c r="Q11" s="70">
        <v>82018</v>
      </c>
      <c r="R11" s="71">
        <v>152302</v>
      </c>
      <c r="S11" s="23"/>
    </row>
    <row r="12" spans="1:20" ht="17.100000000000001" customHeight="1">
      <c r="A12" s="62" t="s">
        <v>22</v>
      </c>
      <c r="B12" s="63" t="s">
        <v>1</v>
      </c>
      <c r="C12" s="64">
        <v>41337</v>
      </c>
      <c r="D12" s="65">
        <v>11496</v>
      </c>
      <c r="E12" s="66">
        <v>52833</v>
      </c>
      <c r="F12" s="64">
        <v>69579</v>
      </c>
      <c r="G12" s="65">
        <v>14263</v>
      </c>
      <c r="H12" s="66">
        <v>83842</v>
      </c>
      <c r="I12" s="64">
        <v>75508</v>
      </c>
      <c r="J12" s="65">
        <v>13623</v>
      </c>
      <c r="K12" s="66">
        <v>89131</v>
      </c>
      <c r="L12" s="344" t="s">
        <v>296</v>
      </c>
      <c r="M12" s="64">
        <v>28679</v>
      </c>
      <c r="N12" s="65">
        <v>11487</v>
      </c>
      <c r="O12" s="66">
        <v>40166</v>
      </c>
      <c r="P12" s="64">
        <v>28270</v>
      </c>
      <c r="Q12" s="65">
        <v>10233</v>
      </c>
      <c r="R12" s="66">
        <v>38503</v>
      </c>
      <c r="S12" s="23"/>
    </row>
    <row r="13" spans="1:20" ht="17.100000000000001" customHeight="1">
      <c r="A13" s="67" t="s">
        <v>29</v>
      </c>
      <c r="B13" s="68" t="s">
        <v>1</v>
      </c>
      <c r="C13" s="69">
        <v>178402</v>
      </c>
      <c r="D13" s="70">
        <v>245459</v>
      </c>
      <c r="E13" s="71">
        <v>423861</v>
      </c>
      <c r="F13" s="69">
        <v>320272</v>
      </c>
      <c r="G13" s="70">
        <v>409425</v>
      </c>
      <c r="H13" s="71">
        <v>729697</v>
      </c>
      <c r="I13" s="69">
        <v>365896</v>
      </c>
      <c r="J13" s="70">
        <v>454694</v>
      </c>
      <c r="K13" s="71">
        <v>820590</v>
      </c>
      <c r="L13" s="345" t="s">
        <v>296</v>
      </c>
      <c r="M13" s="69">
        <v>84820</v>
      </c>
      <c r="N13" s="70">
        <v>107332</v>
      </c>
      <c r="O13" s="71">
        <v>192152</v>
      </c>
      <c r="P13" s="69">
        <v>73729</v>
      </c>
      <c r="Q13" s="70">
        <v>92010</v>
      </c>
      <c r="R13" s="71">
        <v>165739</v>
      </c>
      <c r="S13" s="23"/>
    </row>
    <row r="14" spans="1:20" ht="17.100000000000001" customHeight="1">
      <c r="A14" s="62" t="s">
        <v>22</v>
      </c>
      <c r="B14" s="63" t="s">
        <v>2</v>
      </c>
      <c r="C14" s="64">
        <v>42414</v>
      </c>
      <c r="D14" s="65">
        <v>11620</v>
      </c>
      <c r="E14" s="66">
        <v>54034</v>
      </c>
      <c r="F14" s="64">
        <v>70486</v>
      </c>
      <c r="G14" s="65">
        <v>14659</v>
      </c>
      <c r="H14" s="66">
        <v>85145</v>
      </c>
      <c r="I14" s="64">
        <v>75646</v>
      </c>
      <c r="J14" s="65" t="s">
        <v>178</v>
      </c>
      <c r="K14" s="66">
        <v>89408</v>
      </c>
      <c r="L14" s="64">
        <v>89</v>
      </c>
      <c r="M14" s="64">
        <v>29870</v>
      </c>
      <c r="N14" s="65">
        <v>12028</v>
      </c>
      <c r="O14" s="66">
        <v>41898</v>
      </c>
      <c r="P14" s="64">
        <v>29704</v>
      </c>
      <c r="Q14" s="65">
        <v>11035</v>
      </c>
      <c r="R14" s="66">
        <v>40739</v>
      </c>
      <c r="S14" s="23"/>
    </row>
    <row r="15" spans="1:20" ht="17.100000000000001" customHeight="1">
      <c r="A15" s="67" t="s">
        <v>29</v>
      </c>
      <c r="B15" s="68" t="s">
        <v>2</v>
      </c>
      <c r="C15" s="69">
        <v>180946</v>
      </c>
      <c r="D15" s="70">
        <v>252353</v>
      </c>
      <c r="E15" s="71">
        <v>433299</v>
      </c>
      <c r="F15" s="69">
        <v>321898</v>
      </c>
      <c r="G15" s="70">
        <v>407902</v>
      </c>
      <c r="H15" s="71">
        <v>729800</v>
      </c>
      <c r="I15" s="69">
        <v>365317</v>
      </c>
      <c r="J15" s="70" t="s">
        <v>179</v>
      </c>
      <c r="K15" s="71">
        <v>814077</v>
      </c>
      <c r="L15" s="69">
        <v>5271</v>
      </c>
      <c r="M15" s="69">
        <v>88269</v>
      </c>
      <c r="N15" s="70">
        <v>113892</v>
      </c>
      <c r="O15" s="71">
        <v>202161</v>
      </c>
      <c r="P15" s="69">
        <v>77392</v>
      </c>
      <c r="Q15" s="70">
        <v>97341</v>
      </c>
      <c r="R15" s="71">
        <v>174733</v>
      </c>
      <c r="S15" s="23"/>
    </row>
    <row r="16" spans="1:20" ht="17.100000000000001" customHeight="1">
      <c r="A16" s="62" t="s">
        <v>22</v>
      </c>
      <c r="B16" s="63" t="s">
        <v>41</v>
      </c>
      <c r="C16" s="64">
        <v>43630</v>
      </c>
      <c r="D16" s="65">
        <v>11693</v>
      </c>
      <c r="E16" s="66">
        <v>55323</v>
      </c>
      <c r="F16" s="64">
        <v>71568</v>
      </c>
      <c r="G16" s="65">
        <v>15073</v>
      </c>
      <c r="H16" s="66">
        <v>86641</v>
      </c>
      <c r="I16" s="64">
        <v>76436</v>
      </c>
      <c r="J16" s="65">
        <v>13725</v>
      </c>
      <c r="K16" s="66">
        <v>90161</v>
      </c>
      <c r="L16" s="64">
        <v>103</v>
      </c>
      <c r="M16" s="64">
        <v>29191</v>
      </c>
      <c r="N16" s="65">
        <v>15001</v>
      </c>
      <c r="O16" s="66">
        <v>44192</v>
      </c>
      <c r="P16" s="72">
        <v>32614</v>
      </c>
      <c r="Q16" s="73">
        <v>11856</v>
      </c>
      <c r="R16" s="74">
        <v>44470</v>
      </c>
      <c r="S16" s="23"/>
    </row>
    <row r="17" spans="1:19" ht="17.100000000000001" customHeight="1">
      <c r="A17" s="75" t="s">
        <v>29</v>
      </c>
      <c r="B17" s="76" t="s">
        <v>41</v>
      </c>
      <c r="C17" s="77">
        <v>184523</v>
      </c>
      <c r="D17" s="78">
        <v>259399</v>
      </c>
      <c r="E17" s="79">
        <v>443922</v>
      </c>
      <c r="F17" s="77">
        <v>323875</v>
      </c>
      <c r="G17" s="78">
        <v>410208</v>
      </c>
      <c r="H17" s="79">
        <v>734083</v>
      </c>
      <c r="I17" s="77">
        <v>364651</v>
      </c>
      <c r="J17" s="78">
        <v>444307</v>
      </c>
      <c r="K17" s="79">
        <v>808958</v>
      </c>
      <c r="L17" s="77">
        <v>5837</v>
      </c>
      <c r="M17" s="77">
        <v>86554</v>
      </c>
      <c r="N17" s="78">
        <v>120866</v>
      </c>
      <c r="O17" s="79">
        <v>207420</v>
      </c>
      <c r="P17" s="80">
        <v>84933</v>
      </c>
      <c r="Q17" s="81">
        <v>89462</v>
      </c>
      <c r="R17" s="82">
        <v>174395</v>
      </c>
      <c r="S17" s="23"/>
    </row>
    <row r="18" spans="1:19" ht="17.100000000000001" customHeight="1">
      <c r="A18" s="62" t="s">
        <v>22</v>
      </c>
      <c r="B18" s="63" t="s">
        <v>48</v>
      </c>
      <c r="C18" s="64">
        <v>44560</v>
      </c>
      <c r="D18" s="65">
        <v>11889</v>
      </c>
      <c r="E18" s="66">
        <v>56449</v>
      </c>
      <c r="F18" s="64">
        <v>73090</v>
      </c>
      <c r="G18" s="65">
        <v>15481</v>
      </c>
      <c r="H18" s="66">
        <v>88571</v>
      </c>
      <c r="I18" s="64">
        <v>77724</v>
      </c>
      <c r="J18" s="65">
        <f t="shared" ref="J18:J33" si="0">K18-I18</f>
        <v>14229</v>
      </c>
      <c r="K18" s="66">
        <v>91953</v>
      </c>
      <c r="L18" s="64">
        <v>87</v>
      </c>
      <c r="M18" s="64">
        <v>30371</v>
      </c>
      <c r="N18" s="65">
        <v>15418</v>
      </c>
      <c r="O18" s="66">
        <v>45789</v>
      </c>
      <c r="P18" s="72">
        <v>32963</v>
      </c>
      <c r="Q18" s="73">
        <v>12119</v>
      </c>
      <c r="R18" s="74">
        <v>45082</v>
      </c>
      <c r="S18" s="23"/>
    </row>
    <row r="19" spans="1:19" ht="17.100000000000001" customHeight="1">
      <c r="A19" s="75" t="s">
        <v>29</v>
      </c>
      <c r="B19" s="76" t="s">
        <v>48</v>
      </c>
      <c r="C19" s="77">
        <v>186667</v>
      </c>
      <c r="D19" s="78">
        <v>264589</v>
      </c>
      <c r="E19" s="79">
        <v>451256</v>
      </c>
      <c r="F19" s="77">
        <v>327089</v>
      </c>
      <c r="G19" s="78">
        <v>415262</v>
      </c>
      <c r="H19" s="79">
        <v>742351</v>
      </c>
      <c r="I19" s="77">
        <v>366105</v>
      </c>
      <c r="J19" s="78">
        <f t="shared" si="0"/>
        <v>448761</v>
      </c>
      <c r="K19" s="79">
        <v>814866</v>
      </c>
      <c r="L19" s="77">
        <v>6255</v>
      </c>
      <c r="M19" s="77">
        <v>89086</v>
      </c>
      <c r="N19" s="78">
        <v>125632</v>
      </c>
      <c r="O19" s="79">
        <v>214718</v>
      </c>
      <c r="P19" s="80">
        <v>86651</v>
      </c>
      <c r="Q19" s="81">
        <v>91578</v>
      </c>
      <c r="R19" s="82">
        <v>178229</v>
      </c>
      <c r="S19" s="23"/>
    </row>
    <row r="20" spans="1:19" ht="17.100000000000001" customHeight="1">
      <c r="A20" s="62" t="s">
        <v>22</v>
      </c>
      <c r="B20" s="63" t="s">
        <v>49</v>
      </c>
      <c r="C20" s="64">
        <v>45541</v>
      </c>
      <c r="D20" s="65">
        <v>12180</v>
      </c>
      <c r="E20" s="66">
        <v>57721</v>
      </c>
      <c r="F20" s="64">
        <v>74569</v>
      </c>
      <c r="G20" s="65">
        <v>16000</v>
      </c>
      <c r="H20" s="66">
        <v>90569</v>
      </c>
      <c r="I20" s="64">
        <v>78769</v>
      </c>
      <c r="J20" s="65">
        <f t="shared" si="0"/>
        <v>14384</v>
      </c>
      <c r="K20" s="66">
        <v>93153</v>
      </c>
      <c r="L20" s="64">
        <v>91</v>
      </c>
      <c r="M20" s="64">
        <v>31767</v>
      </c>
      <c r="N20" s="65">
        <v>16090</v>
      </c>
      <c r="O20" s="66">
        <v>47857</v>
      </c>
      <c r="P20" s="72">
        <v>33198</v>
      </c>
      <c r="Q20" s="73">
        <v>13290</v>
      </c>
      <c r="R20" s="74">
        <v>46488</v>
      </c>
      <c r="S20" s="23"/>
    </row>
    <row r="21" spans="1:19" ht="17.100000000000001" customHeight="1">
      <c r="A21" s="75" t="s">
        <v>29</v>
      </c>
      <c r="B21" s="76" t="s">
        <v>49</v>
      </c>
      <c r="C21" s="77">
        <v>187873</v>
      </c>
      <c r="D21" s="78">
        <v>267976</v>
      </c>
      <c r="E21" s="79">
        <v>455849</v>
      </c>
      <c r="F21" s="77">
        <v>329764</v>
      </c>
      <c r="G21" s="78">
        <v>420832</v>
      </c>
      <c r="H21" s="79">
        <v>750596</v>
      </c>
      <c r="I21" s="77">
        <v>370008</v>
      </c>
      <c r="J21" s="78">
        <f t="shared" si="0"/>
        <v>447630</v>
      </c>
      <c r="K21" s="79">
        <v>817638</v>
      </c>
      <c r="L21" s="77">
        <v>6869</v>
      </c>
      <c r="M21" s="77">
        <v>91733</v>
      </c>
      <c r="N21" s="78">
        <v>129140</v>
      </c>
      <c r="O21" s="79">
        <v>220873</v>
      </c>
      <c r="P21" s="80">
        <v>88072</v>
      </c>
      <c r="Q21" s="81">
        <v>94515</v>
      </c>
      <c r="R21" s="82">
        <v>182587</v>
      </c>
      <c r="S21" s="23"/>
    </row>
    <row r="22" spans="1:19" ht="17.100000000000001" customHeight="1">
      <c r="A22" s="62" t="s">
        <v>22</v>
      </c>
      <c r="B22" s="63" t="s">
        <v>71</v>
      </c>
      <c r="C22" s="64">
        <v>46198</v>
      </c>
      <c r="D22" s="65">
        <v>12470</v>
      </c>
      <c r="E22" s="66">
        <v>58668</v>
      </c>
      <c r="F22" s="64">
        <v>75580</v>
      </c>
      <c r="G22" s="65">
        <v>16423</v>
      </c>
      <c r="H22" s="66">
        <v>92003</v>
      </c>
      <c r="I22" s="64">
        <v>79839</v>
      </c>
      <c r="J22" s="65">
        <f t="shared" si="0"/>
        <v>14848</v>
      </c>
      <c r="K22" s="66">
        <v>94687</v>
      </c>
      <c r="L22" s="64">
        <v>104</v>
      </c>
      <c r="M22" s="64">
        <v>33029</v>
      </c>
      <c r="N22" s="65" t="s">
        <v>155</v>
      </c>
      <c r="O22" s="66">
        <v>50230</v>
      </c>
      <c r="P22" s="64" t="s">
        <v>284</v>
      </c>
      <c r="Q22" s="65" t="s">
        <v>285</v>
      </c>
      <c r="R22" s="66" t="s">
        <v>286</v>
      </c>
      <c r="S22" s="23"/>
    </row>
    <row r="23" spans="1:19" ht="17.100000000000001" customHeight="1">
      <c r="A23" s="75" t="s">
        <v>29</v>
      </c>
      <c r="B23" s="76" t="s">
        <v>71</v>
      </c>
      <c r="C23" s="77">
        <v>189306</v>
      </c>
      <c r="D23" s="78">
        <v>271239</v>
      </c>
      <c r="E23" s="79">
        <v>460545</v>
      </c>
      <c r="F23" s="77">
        <v>330873</v>
      </c>
      <c r="G23" s="78">
        <v>428036</v>
      </c>
      <c r="H23" s="79">
        <v>758909</v>
      </c>
      <c r="I23" s="77">
        <v>374175</v>
      </c>
      <c r="J23" s="78">
        <f t="shared" si="0"/>
        <v>446831</v>
      </c>
      <c r="K23" s="79">
        <v>821006</v>
      </c>
      <c r="L23" s="77">
        <v>7383</v>
      </c>
      <c r="M23" s="77">
        <v>94260</v>
      </c>
      <c r="N23" s="78" t="s">
        <v>156</v>
      </c>
      <c r="O23" s="79">
        <v>205030</v>
      </c>
      <c r="P23" s="80">
        <v>89864</v>
      </c>
      <c r="Q23" s="81">
        <v>114538</v>
      </c>
      <c r="R23" s="82">
        <v>204402</v>
      </c>
      <c r="S23" s="23"/>
    </row>
    <row r="24" spans="1:19" ht="17.100000000000001" customHeight="1">
      <c r="A24" s="62" t="s">
        <v>22</v>
      </c>
      <c r="B24" s="63" t="s">
        <v>73</v>
      </c>
      <c r="C24" s="64">
        <v>46704</v>
      </c>
      <c r="D24" s="65">
        <v>12637</v>
      </c>
      <c r="E24" s="66">
        <v>59341</v>
      </c>
      <c r="F24" s="64">
        <v>77075</v>
      </c>
      <c r="G24" s="65">
        <v>17073</v>
      </c>
      <c r="H24" s="66">
        <v>94148</v>
      </c>
      <c r="I24" s="64">
        <v>80447</v>
      </c>
      <c r="J24" s="65">
        <f t="shared" si="0"/>
        <v>15009</v>
      </c>
      <c r="K24" s="66">
        <v>95456</v>
      </c>
      <c r="L24" s="64">
        <v>103</v>
      </c>
      <c r="M24" s="64">
        <v>33384</v>
      </c>
      <c r="N24" s="65">
        <v>17865</v>
      </c>
      <c r="O24" s="66">
        <v>51249</v>
      </c>
      <c r="P24" s="64" t="s">
        <v>287</v>
      </c>
      <c r="Q24" s="65" t="s">
        <v>288</v>
      </c>
      <c r="R24" s="66" t="s">
        <v>289</v>
      </c>
      <c r="S24" s="23"/>
    </row>
    <row r="25" spans="1:19" ht="17.100000000000001" customHeight="1">
      <c r="A25" s="75" t="s">
        <v>29</v>
      </c>
      <c r="B25" s="76" t="s">
        <v>73</v>
      </c>
      <c r="C25" s="77">
        <v>189546</v>
      </c>
      <c r="D25" s="78">
        <v>270453</v>
      </c>
      <c r="E25" s="79">
        <v>459999</v>
      </c>
      <c r="F25" s="77">
        <v>334537</v>
      </c>
      <c r="G25" s="78">
        <v>438580</v>
      </c>
      <c r="H25" s="79">
        <v>773117</v>
      </c>
      <c r="I25" s="77">
        <v>377002</v>
      </c>
      <c r="J25" s="78">
        <f t="shared" si="0"/>
        <v>446315</v>
      </c>
      <c r="K25" s="79">
        <v>823317</v>
      </c>
      <c r="L25" s="77">
        <v>7402</v>
      </c>
      <c r="M25" s="77">
        <v>95430</v>
      </c>
      <c r="N25" s="78">
        <v>113688</v>
      </c>
      <c r="O25" s="79">
        <v>209118</v>
      </c>
      <c r="P25" s="80">
        <v>92200</v>
      </c>
      <c r="Q25" s="81">
        <v>116181</v>
      </c>
      <c r="R25" s="82">
        <v>208381</v>
      </c>
      <c r="S25" s="23"/>
    </row>
    <row r="26" spans="1:19" ht="17.100000000000001" customHeight="1">
      <c r="A26" s="62" t="s">
        <v>22</v>
      </c>
      <c r="B26" s="63" t="s">
        <v>79</v>
      </c>
      <c r="C26" s="64">
        <v>46881</v>
      </c>
      <c r="D26" s="65">
        <v>12838</v>
      </c>
      <c r="E26" s="66">
        <v>59719</v>
      </c>
      <c r="F26" s="64">
        <v>78721</v>
      </c>
      <c r="G26" s="65">
        <v>17649</v>
      </c>
      <c r="H26" s="66">
        <v>96370</v>
      </c>
      <c r="I26" s="64">
        <v>81584</v>
      </c>
      <c r="J26" s="65">
        <f t="shared" si="0"/>
        <v>15506</v>
      </c>
      <c r="K26" s="66">
        <v>97090</v>
      </c>
      <c r="L26" s="64">
        <v>105</v>
      </c>
      <c r="M26" s="64">
        <v>32529</v>
      </c>
      <c r="N26" s="65">
        <v>17931</v>
      </c>
      <c r="O26" s="66">
        <v>50460</v>
      </c>
      <c r="P26" s="64" t="s">
        <v>290</v>
      </c>
      <c r="Q26" s="65" t="s">
        <v>291</v>
      </c>
      <c r="R26" s="66" t="s">
        <v>292</v>
      </c>
      <c r="S26" s="23"/>
    </row>
    <row r="27" spans="1:19" ht="17.100000000000001" customHeight="1">
      <c r="A27" s="75" t="s">
        <v>29</v>
      </c>
      <c r="B27" s="76" t="s">
        <v>79</v>
      </c>
      <c r="C27" s="77">
        <v>188911</v>
      </c>
      <c r="D27" s="78">
        <v>269740</v>
      </c>
      <c r="E27" s="79">
        <v>458651</v>
      </c>
      <c r="F27" s="77">
        <v>338256</v>
      </c>
      <c r="G27" s="78">
        <v>448489</v>
      </c>
      <c r="H27" s="79">
        <v>786745</v>
      </c>
      <c r="I27" s="77">
        <v>381728</v>
      </c>
      <c r="J27" s="78">
        <f t="shared" si="0"/>
        <v>447315</v>
      </c>
      <c r="K27" s="79">
        <v>829043</v>
      </c>
      <c r="L27" s="77">
        <v>7434</v>
      </c>
      <c r="M27" s="77">
        <v>96225</v>
      </c>
      <c r="N27" s="78">
        <v>116046</v>
      </c>
      <c r="O27" s="79">
        <v>212271</v>
      </c>
      <c r="P27" s="80">
        <v>95974</v>
      </c>
      <c r="Q27" s="81">
        <v>119484</v>
      </c>
      <c r="R27" s="82">
        <v>215458</v>
      </c>
      <c r="S27" s="23"/>
    </row>
    <row r="28" spans="1:19" ht="17.100000000000001" customHeight="1">
      <c r="A28" s="62" t="s">
        <v>22</v>
      </c>
      <c r="B28" s="63" t="s">
        <v>99</v>
      </c>
      <c r="C28" s="64">
        <v>45917</v>
      </c>
      <c r="D28" s="65">
        <v>13092</v>
      </c>
      <c r="E28" s="66">
        <v>59009</v>
      </c>
      <c r="F28" s="64">
        <v>79904</v>
      </c>
      <c r="G28" s="65">
        <v>18180</v>
      </c>
      <c r="H28" s="66">
        <v>98084</v>
      </c>
      <c r="I28" s="64">
        <v>82325</v>
      </c>
      <c r="J28" s="65">
        <f t="shared" si="0"/>
        <v>15365</v>
      </c>
      <c r="K28" s="66">
        <v>97690</v>
      </c>
      <c r="L28" s="64">
        <v>105</v>
      </c>
      <c r="M28" s="64">
        <v>32237</v>
      </c>
      <c r="N28" s="65">
        <v>18040</v>
      </c>
      <c r="O28" s="66">
        <v>50277</v>
      </c>
      <c r="P28" s="72">
        <v>38106</v>
      </c>
      <c r="Q28" s="73">
        <v>20301</v>
      </c>
      <c r="R28" s="74">
        <v>58407</v>
      </c>
      <c r="S28" s="23"/>
    </row>
    <row r="29" spans="1:19" ht="17.100000000000001" customHeight="1">
      <c r="A29" s="75" t="s">
        <v>29</v>
      </c>
      <c r="B29" s="76" t="s">
        <v>99</v>
      </c>
      <c r="C29" s="77">
        <v>186307</v>
      </c>
      <c r="D29" s="78">
        <v>268346</v>
      </c>
      <c r="E29" s="79">
        <v>454653</v>
      </c>
      <c r="F29" s="77">
        <v>341116</v>
      </c>
      <c r="G29" s="78">
        <v>456936</v>
      </c>
      <c r="H29" s="79">
        <v>798052</v>
      </c>
      <c r="I29" s="77">
        <v>382600</v>
      </c>
      <c r="J29" s="78">
        <f t="shared" si="0"/>
        <v>448201</v>
      </c>
      <c r="K29" s="79">
        <v>830801</v>
      </c>
      <c r="L29" s="77">
        <v>7062</v>
      </c>
      <c r="M29" s="77">
        <v>96756</v>
      </c>
      <c r="N29" s="78">
        <v>118455</v>
      </c>
      <c r="O29" s="79">
        <v>215211</v>
      </c>
      <c r="P29" s="80">
        <v>97535</v>
      </c>
      <c r="Q29" s="81">
        <v>139703</v>
      </c>
      <c r="R29" s="82">
        <v>237238</v>
      </c>
      <c r="S29" s="23"/>
    </row>
    <row r="30" spans="1:19" ht="17.100000000000001" customHeight="1">
      <c r="A30" s="62" t="s">
        <v>22</v>
      </c>
      <c r="B30" s="63" t="s">
        <v>153</v>
      </c>
      <c r="C30" s="64">
        <v>44956</v>
      </c>
      <c r="D30" s="65">
        <v>13318</v>
      </c>
      <c r="E30" s="66">
        <v>58274</v>
      </c>
      <c r="F30" s="64">
        <v>80460</v>
      </c>
      <c r="G30" s="65">
        <v>18675</v>
      </c>
      <c r="H30" s="66">
        <v>99135</v>
      </c>
      <c r="I30" s="64">
        <v>82740</v>
      </c>
      <c r="J30" s="65">
        <f t="shared" si="0"/>
        <v>15760</v>
      </c>
      <c r="K30" s="66">
        <v>98500</v>
      </c>
      <c r="L30" s="64">
        <v>84</v>
      </c>
      <c r="M30" s="64">
        <v>32651</v>
      </c>
      <c r="N30" s="65">
        <v>18348</v>
      </c>
      <c r="O30" s="66">
        <v>50999</v>
      </c>
      <c r="P30" s="72">
        <v>39141</v>
      </c>
      <c r="Q30" s="73">
        <v>20524</v>
      </c>
      <c r="R30" s="74">
        <v>59665</v>
      </c>
      <c r="S30" s="23"/>
    </row>
    <row r="31" spans="1:19" ht="17.100000000000001" customHeight="1">
      <c r="A31" s="75" t="s">
        <v>29</v>
      </c>
      <c r="B31" s="76" t="s">
        <v>153</v>
      </c>
      <c r="C31" s="77">
        <v>183029</v>
      </c>
      <c r="D31" s="78">
        <v>265775</v>
      </c>
      <c r="E31" s="79">
        <v>448804</v>
      </c>
      <c r="F31" s="77">
        <v>343039</v>
      </c>
      <c r="G31" s="78">
        <v>463159</v>
      </c>
      <c r="H31" s="79">
        <v>806198</v>
      </c>
      <c r="I31" s="77">
        <v>381599</v>
      </c>
      <c r="J31" s="78">
        <f t="shared" si="0"/>
        <v>451286</v>
      </c>
      <c r="K31" s="79">
        <v>832885</v>
      </c>
      <c r="L31" s="77">
        <v>6707</v>
      </c>
      <c r="M31" s="77">
        <v>98968</v>
      </c>
      <c r="N31" s="78">
        <v>113208</v>
      </c>
      <c r="O31" s="79">
        <v>212176</v>
      </c>
      <c r="P31" s="80">
        <v>99064</v>
      </c>
      <c r="Q31" s="81">
        <v>142259</v>
      </c>
      <c r="R31" s="82">
        <v>241323</v>
      </c>
      <c r="S31" s="23"/>
    </row>
    <row r="32" spans="1:19" ht="17.100000000000001" customHeight="1">
      <c r="A32" s="62" t="s">
        <v>22</v>
      </c>
      <c r="B32" s="63" t="s">
        <v>160</v>
      </c>
      <c r="C32" s="64">
        <v>44180</v>
      </c>
      <c r="D32" s="65">
        <v>13843</v>
      </c>
      <c r="E32" s="66">
        <v>58023</v>
      </c>
      <c r="F32" s="64">
        <v>80576</v>
      </c>
      <c r="G32" s="65">
        <v>19270</v>
      </c>
      <c r="H32" s="66">
        <v>99846</v>
      </c>
      <c r="I32" s="64">
        <v>83941</v>
      </c>
      <c r="J32" s="65">
        <f t="shared" si="0"/>
        <v>16289</v>
      </c>
      <c r="K32" s="66">
        <v>100230</v>
      </c>
      <c r="L32" s="64">
        <v>139</v>
      </c>
      <c r="M32" s="64">
        <v>33230</v>
      </c>
      <c r="N32" s="65">
        <v>17996</v>
      </c>
      <c r="O32" s="66">
        <f>M32+N32</f>
        <v>51226</v>
      </c>
      <c r="P32" s="72">
        <v>42712</v>
      </c>
      <c r="Q32" s="73">
        <v>21382</v>
      </c>
      <c r="R32" s="74">
        <v>64094</v>
      </c>
      <c r="S32" s="23"/>
    </row>
    <row r="33" spans="1:28" ht="17.100000000000001" customHeight="1">
      <c r="A33" s="75" t="s">
        <v>29</v>
      </c>
      <c r="B33" s="76" t="s">
        <v>160</v>
      </c>
      <c r="C33" s="77">
        <v>179962</v>
      </c>
      <c r="D33" s="78">
        <v>264575</v>
      </c>
      <c r="E33" s="79">
        <v>444537</v>
      </c>
      <c r="F33" s="77">
        <v>342804</v>
      </c>
      <c r="G33" s="78">
        <v>467059</v>
      </c>
      <c r="H33" s="79">
        <v>809863</v>
      </c>
      <c r="I33" s="77">
        <v>382550</v>
      </c>
      <c r="J33" s="78">
        <f t="shared" si="0"/>
        <v>456854</v>
      </c>
      <c r="K33" s="79">
        <v>839404</v>
      </c>
      <c r="L33" s="77">
        <v>6589</v>
      </c>
      <c r="M33" s="77">
        <v>99119</v>
      </c>
      <c r="N33" s="78">
        <v>125309</v>
      </c>
      <c r="O33" s="79">
        <f t="shared" ref="O33:O35" si="1">M33+N33</f>
        <v>224428</v>
      </c>
      <c r="P33" s="80">
        <v>101541</v>
      </c>
      <c r="Q33" s="81">
        <v>146148</v>
      </c>
      <c r="R33" s="82">
        <v>247689</v>
      </c>
      <c r="S33" s="23"/>
    </row>
    <row r="34" spans="1:28" ht="17.100000000000001" customHeight="1">
      <c r="A34" s="62" t="s">
        <v>22</v>
      </c>
      <c r="B34" s="63" t="s">
        <v>163</v>
      </c>
      <c r="C34" s="64">
        <v>43075</v>
      </c>
      <c r="D34" s="65">
        <v>14290</v>
      </c>
      <c r="E34" s="66">
        <v>57365</v>
      </c>
      <c r="F34" s="64">
        <v>80451</v>
      </c>
      <c r="G34" s="65">
        <v>19866</v>
      </c>
      <c r="H34" s="66">
        <v>100317</v>
      </c>
      <c r="I34" s="64">
        <v>85074</v>
      </c>
      <c r="J34" s="65">
        <v>16882</v>
      </c>
      <c r="K34" s="66">
        <v>101956</v>
      </c>
      <c r="L34" s="64">
        <v>183</v>
      </c>
      <c r="M34" s="64">
        <v>33580</v>
      </c>
      <c r="N34" s="65">
        <v>19525</v>
      </c>
      <c r="O34" s="66">
        <f t="shared" si="1"/>
        <v>53105</v>
      </c>
      <c r="P34" s="72">
        <v>45198</v>
      </c>
      <c r="Q34" s="73">
        <v>23081</v>
      </c>
      <c r="R34" s="74">
        <v>68279</v>
      </c>
      <c r="S34" s="23"/>
    </row>
    <row r="35" spans="1:28" ht="17.100000000000001" customHeight="1">
      <c r="A35" s="75" t="s">
        <v>29</v>
      </c>
      <c r="B35" s="76" t="s">
        <v>163</v>
      </c>
      <c r="C35" s="77">
        <v>176855</v>
      </c>
      <c r="D35" s="78">
        <v>263517</v>
      </c>
      <c r="E35" s="79">
        <v>440372</v>
      </c>
      <c r="F35" s="77">
        <v>341862</v>
      </c>
      <c r="G35" s="78">
        <v>468528</v>
      </c>
      <c r="H35" s="79">
        <v>810390</v>
      </c>
      <c r="I35" s="77">
        <v>384794</v>
      </c>
      <c r="J35" s="78">
        <v>464505</v>
      </c>
      <c r="K35" s="79">
        <v>849299</v>
      </c>
      <c r="L35" s="77">
        <v>6444</v>
      </c>
      <c r="M35" s="77">
        <v>100030</v>
      </c>
      <c r="N35" s="78">
        <v>142225</v>
      </c>
      <c r="O35" s="79">
        <f t="shared" si="1"/>
        <v>242255</v>
      </c>
      <c r="P35" s="80">
        <v>105822</v>
      </c>
      <c r="Q35" s="81">
        <v>150040</v>
      </c>
      <c r="R35" s="82">
        <v>255862</v>
      </c>
      <c r="S35" s="23"/>
    </row>
    <row r="36" spans="1:28" ht="17.100000000000001" customHeight="1">
      <c r="A36" s="62" t="s">
        <v>22</v>
      </c>
      <c r="B36" s="63" t="s">
        <v>165</v>
      </c>
      <c r="C36" s="64">
        <v>41039</v>
      </c>
      <c r="D36" s="65">
        <v>14505</v>
      </c>
      <c r="E36" s="66">
        <v>55544</v>
      </c>
      <c r="F36" s="64">
        <v>79125</v>
      </c>
      <c r="G36" s="65">
        <v>20464</v>
      </c>
      <c r="H36" s="66">
        <v>99589</v>
      </c>
      <c r="I36" s="64">
        <v>86776</v>
      </c>
      <c r="J36" s="65">
        <v>19133</v>
      </c>
      <c r="K36" s="66">
        <v>105909</v>
      </c>
      <c r="L36" s="64">
        <v>255</v>
      </c>
      <c r="M36" s="64">
        <v>34462</v>
      </c>
      <c r="N36" s="65">
        <v>20402</v>
      </c>
      <c r="O36" s="66">
        <v>54864</v>
      </c>
      <c r="P36" s="64">
        <v>46434</v>
      </c>
      <c r="Q36" s="65">
        <v>24495</v>
      </c>
      <c r="R36" s="66">
        <v>70929</v>
      </c>
      <c r="S36" s="23"/>
    </row>
    <row r="37" spans="1:28" ht="17.100000000000001" customHeight="1">
      <c r="A37" s="75" t="s">
        <v>29</v>
      </c>
      <c r="B37" s="76" t="s">
        <v>165</v>
      </c>
      <c r="C37" s="77">
        <v>170318</v>
      </c>
      <c r="D37" s="78">
        <v>260031</v>
      </c>
      <c r="E37" s="79">
        <v>430349</v>
      </c>
      <c r="F37" s="77">
        <v>338118</v>
      </c>
      <c r="G37" s="78">
        <v>467136</v>
      </c>
      <c r="H37" s="79">
        <v>805254</v>
      </c>
      <c r="I37" s="77">
        <v>388743</v>
      </c>
      <c r="J37" s="78">
        <v>476200</v>
      </c>
      <c r="K37" s="79">
        <v>864943</v>
      </c>
      <c r="L37" s="77">
        <v>7117</v>
      </c>
      <c r="M37" s="77">
        <v>102775</v>
      </c>
      <c r="N37" s="78">
        <v>148411</v>
      </c>
      <c r="O37" s="79">
        <v>251186</v>
      </c>
      <c r="P37" s="77">
        <v>113721</v>
      </c>
      <c r="Q37" s="78">
        <v>155368</v>
      </c>
      <c r="R37" s="79">
        <v>269089</v>
      </c>
      <c r="S37" s="23"/>
    </row>
    <row r="38" spans="1:28" ht="17.100000000000001" customHeight="1">
      <c r="A38" s="62" t="s">
        <v>22</v>
      </c>
      <c r="B38" s="63" t="s">
        <v>312</v>
      </c>
      <c r="C38" s="64">
        <v>40554</v>
      </c>
      <c r="D38" s="65">
        <v>14520</v>
      </c>
      <c r="E38" s="66">
        <v>55074</v>
      </c>
      <c r="F38" s="64">
        <v>77803</v>
      </c>
      <c r="G38" s="65">
        <v>20726</v>
      </c>
      <c r="H38" s="66">
        <v>98529</v>
      </c>
      <c r="I38" s="64">
        <v>87567</v>
      </c>
      <c r="J38" s="65">
        <v>19954</v>
      </c>
      <c r="K38" s="66">
        <v>107521</v>
      </c>
      <c r="L38" s="64">
        <v>233</v>
      </c>
      <c r="M38" s="64">
        <v>36454</v>
      </c>
      <c r="N38" s="65">
        <v>20216</v>
      </c>
      <c r="O38" s="66">
        <v>56670</v>
      </c>
      <c r="P38" s="64">
        <v>49057</v>
      </c>
      <c r="Q38" s="65">
        <v>25677</v>
      </c>
      <c r="R38" s="66">
        <v>74734</v>
      </c>
      <c r="S38" s="23"/>
    </row>
    <row r="39" spans="1:28" ht="17.100000000000001" customHeight="1">
      <c r="A39" s="75" t="s">
        <v>29</v>
      </c>
      <c r="B39" s="76" t="s">
        <v>312</v>
      </c>
      <c r="C39" s="77">
        <v>170009</v>
      </c>
      <c r="D39" s="78">
        <v>259068</v>
      </c>
      <c r="E39" s="79">
        <v>429077</v>
      </c>
      <c r="F39" s="77">
        <v>334298</v>
      </c>
      <c r="G39" s="78">
        <v>464240</v>
      </c>
      <c r="H39" s="79">
        <v>798538</v>
      </c>
      <c r="I39" s="77">
        <v>388116</v>
      </c>
      <c r="J39" s="78">
        <v>483766</v>
      </c>
      <c r="K39" s="79">
        <v>871882</v>
      </c>
      <c r="L39" s="77">
        <v>6310</v>
      </c>
      <c r="M39" s="77">
        <v>105856</v>
      </c>
      <c r="N39" s="78">
        <v>140923</v>
      </c>
      <c r="O39" s="79">
        <v>246779</v>
      </c>
      <c r="P39" s="77">
        <v>118748</v>
      </c>
      <c r="Q39" s="78">
        <v>159971</v>
      </c>
      <c r="R39" s="79">
        <v>278719</v>
      </c>
      <c r="S39" s="23"/>
    </row>
    <row r="40" spans="1:28" ht="17.100000000000001" customHeight="1">
      <c r="A40" s="62" t="s">
        <v>22</v>
      </c>
      <c r="B40" s="63" t="s">
        <v>416</v>
      </c>
      <c r="C40" s="64">
        <v>40010</v>
      </c>
      <c r="D40" s="65">
        <v>14475</v>
      </c>
      <c r="E40" s="66">
        <v>54485</v>
      </c>
      <c r="F40" s="64">
        <v>77405</v>
      </c>
      <c r="G40" s="65">
        <v>20904</v>
      </c>
      <c r="H40" s="66">
        <v>98309</v>
      </c>
      <c r="I40" s="64">
        <v>88801</v>
      </c>
      <c r="J40" s="65">
        <v>20541</v>
      </c>
      <c r="K40" s="66">
        <v>109342</v>
      </c>
      <c r="L40" s="64">
        <v>134</v>
      </c>
      <c r="M40" s="64" t="s">
        <v>444</v>
      </c>
      <c r="N40" s="65">
        <v>20694</v>
      </c>
      <c r="O40" s="66" t="s">
        <v>448</v>
      </c>
      <c r="P40" s="64" t="s">
        <v>417</v>
      </c>
      <c r="Q40" s="65" t="s">
        <v>417</v>
      </c>
      <c r="R40" s="66" t="s">
        <v>417</v>
      </c>
      <c r="S40" s="23"/>
      <c r="U40" s="393"/>
      <c r="V40" s="393"/>
      <c r="W40" s="393"/>
      <c r="X40" s="393"/>
      <c r="Y40" s="393"/>
    </row>
    <row r="41" spans="1:28" ht="17.100000000000001" customHeight="1">
      <c r="A41" s="75" t="s">
        <v>29</v>
      </c>
      <c r="B41" s="76" t="s">
        <v>416</v>
      </c>
      <c r="C41" s="77">
        <v>169456</v>
      </c>
      <c r="D41" s="78">
        <v>260533</v>
      </c>
      <c r="E41" s="79">
        <v>429989</v>
      </c>
      <c r="F41" s="77">
        <v>332253</v>
      </c>
      <c r="G41" s="78">
        <v>467208</v>
      </c>
      <c r="H41" s="79">
        <v>799461</v>
      </c>
      <c r="I41" s="77">
        <v>388922</v>
      </c>
      <c r="J41" s="78">
        <v>494119</v>
      </c>
      <c r="K41" s="79">
        <v>883041</v>
      </c>
      <c r="L41" s="77">
        <v>6261</v>
      </c>
      <c r="M41" s="77" t="s">
        <v>445</v>
      </c>
      <c r="N41" s="78" t="s">
        <v>446</v>
      </c>
      <c r="O41" s="79" t="s">
        <v>447</v>
      </c>
      <c r="P41" s="77" t="s">
        <v>417</v>
      </c>
      <c r="Q41" s="78" t="s">
        <v>417</v>
      </c>
      <c r="R41" s="79" t="s">
        <v>417</v>
      </c>
      <c r="S41" s="23"/>
      <c r="U41" s="393"/>
      <c r="V41" s="393"/>
      <c r="W41" s="393"/>
      <c r="X41" s="393"/>
      <c r="Y41" s="393"/>
    </row>
    <row r="42" spans="1:28" ht="17.100000000000001" customHeight="1">
      <c r="A42" s="62" t="s">
        <v>22</v>
      </c>
      <c r="B42" s="63" t="s">
        <v>421</v>
      </c>
      <c r="C42" s="64">
        <v>38482</v>
      </c>
      <c r="D42" s="65">
        <v>14352</v>
      </c>
      <c r="E42" s="66">
        <v>52834</v>
      </c>
      <c r="F42" s="64">
        <v>76216</v>
      </c>
      <c r="G42" s="65">
        <v>21201</v>
      </c>
      <c r="H42" s="66">
        <v>97417</v>
      </c>
      <c r="I42" s="64">
        <v>89641</v>
      </c>
      <c r="J42" s="65">
        <v>20952</v>
      </c>
      <c r="K42" s="66">
        <v>110593</v>
      </c>
      <c r="L42" s="64">
        <v>101</v>
      </c>
      <c r="M42" s="64">
        <v>36955</v>
      </c>
      <c r="N42" s="65">
        <v>21538</v>
      </c>
      <c r="O42" s="66">
        <v>58493</v>
      </c>
      <c r="P42" s="64" t="s">
        <v>417</v>
      </c>
      <c r="Q42" s="65" t="s">
        <v>417</v>
      </c>
      <c r="R42" s="66" t="s">
        <v>417</v>
      </c>
      <c r="S42" s="23"/>
      <c r="U42" s="393"/>
      <c r="V42" s="393"/>
      <c r="W42" s="393"/>
      <c r="X42" s="393"/>
      <c r="Y42" s="393"/>
      <c r="Z42" s="393"/>
      <c r="AA42" s="393"/>
      <c r="AB42" s="393"/>
    </row>
    <row r="43" spans="1:28" ht="17.100000000000001" customHeight="1">
      <c r="A43" s="75" t="s">
        <v>29</v>
      </c>
      <c r="B43" s="76" t="s">
        <v>421</v>
      </c>
      <c r="C43" s="77">
        <v>166238</v>
      </c>
      <c r="D43" s="78">
        <v>258896</v>
      </c>
      <c r="E43" s="79">
        <v>425134</v>
      </c>
      <c r="F43" s="77">
        <v>327806</v>
      </c>
      <c r="G43" s="78">
        <v>464112</v>
      </c>
      <c r="H43" s="79">
        <v>791918</v>
      </c>
      <c r="I43" s="77">
        <v>389594</v>
      </c>
      <c r="J43" s="78">
        <v>500695</v>
      </c>
      <c r="K43" s="79">
        <v>890289</v>
      </c>
      <c r="L43" s="77">
        <v>5694</v>
      </c>
      <c r="M43" s="77">
        <v>99722</v>
      </c>
      <c r="N43" s="78">
        <v>155428</v>
      </c>
      <c r="O43" s="79">
        <v>255150</v>
      </c>
      <c r="P43" s="77" t="s">
        <v>417</v>
      </c>
      <c r="Q43" s="78" t="s">
        <v>417</v>
      </c>
      <c r="R43" s="79" t="s">
        <v>417</v>
      </c>
      <c r="S43" s="23"/>
      <c r="U43" s="393"/>
      <c r="V43" s="393"/>
      <c r="W43" s="393"/>
      <c r="X43" s="393"/>
      <c r="Y43" s="393"/>
      <c r="Z43" s="393"/>
      <c r="AA43" s="393"/>
      <c r="AB43" s="393"/>
    </row>
    <row r="44" spans="1:28" ht="17.100000000000001" customHeight="1">
      <c r="A44" s="435" t="s">
        <v>218</v>
      </c>
      <c r="B44" s="436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7"/>
    </row>
    <row r="45" spans="1:28" ht="17.100000000000001" customHeight="1">
      <c r="A45" s="432" t="s">
        <v>219</v>
      </c>
      <c r="B45" s="433"/>
      <c r="C45" s="433"/>
      <c r="D45" s="433"/>
      <c r="E45" s="433"/>
      <c r="F45" s="433"/>
      <c r="G45" s="433"/>
      <c r="H45" s="433"/>
      <c r="I45" s="433"/>
      <c r="J45" s="433"/>
      <c r="K45" s="433"/>
      <c r="L45" s="433"/>
      <c r="M45" s="433"/>
      <c r="N45" s="433"/>
      <c r="O45" s="433"/>
      <c r="P45" s="433"/>
      <c r="Q45" s="433"/>
      <c r="R45" s="434"/>
    </row>
    <row r="46" spans="1:28" ht="17.100000000000001" customHeight="1">
      <c r="A46" s="418" t="s">
        <v>409</v>
      </c>
      <c r="B46" s="419"/>
      <c r="C46" s="419"/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20"/>
    </row>
    <row r="47" spans="1:28" ht="15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</row>
    <row r="48" spans="1:28" s="19" customFormat="1" ht="15" customHeight="1">
      <c r="A48" s="84" t="s">
        <v>154</v>
      </c>
      <c r="B48" s="84"/>
      <c r="C48" s="84"/>
      <c r="D48" s="84"/>
      <c r="E48" s="84"/>
      <c r="F48" s="84"/>
      <c r="G48" s="84"/>
      <c r="H48" s="84"/>
      <c r="I48" s="85"/>
      <c r="J48" s="84"/>
      <c r="K48" s="84"/>
      <c r="L48" s="84"/>
      <c r="M48" s="84"/>
      <c r="N48" s="84"/>
      <c r="O48" s="84"/>
      <c r="P48" s="84"/>
      <c r="Q48" s="84"/>
      <c r="R48" s="84"/>
    </row>
    <row r="49" spans="1:18" s="19" customFormat="1" ht="15" customHeight="1">
      <c r="A49" s="84" t="s">
        <v>74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342"/>
      <c r="P49" s="84"/>
      <c r="Q49" s="84"/>
      <c r="R49" s="84"/>
    </row>
    <row r="50" spans="1:18" s="19" customFormat="1" ht="15" customHeight="1">
      <c r="A50" s="84" t="s">
        <v>75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6"/>
      <c r="P50" s="84"/>
      <c r="Q50" s="84"/>
      <c r="R50" s="84"/>
    </row>
    <row r="51" spans="1:18" s="19" customFormat="1" ht="15" customHeight="1">
      <c r="A51" s="84" t="s">
        <v>426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6"/>
      <c r="P51" s="84"/>
      <c r="Q51" s="84"/>
      <c r="R51" s="84"/>
    </row>
    <row r="52" spans="1:18" s="19" customFormat="1" ht="15" customHeight="1">
      <c r="A52" s="84" t="s">
        <v>168</v>
      </c>
      <c r="B52" s="84"/>
      <c r="C52" s="84"/>
      <c r="D52" s="84"/>
      <c r="E52" s="84"/>
      <c r="F52" s="84"/>
      <c r="G52" s="84"/>
      <c r="H52" s="87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s="19" customFormat="1" ht="15" customHeight="1">
      <c r="A53" s="109" t="s">
        <v>309</v>
      </c>
      <c r="B53" s="84"/>
      <c r="C53" s="84"/>
      <c r="D53" s="84"/>
      <c r="E53" s="84"/>
      <c r="F53" s="84"/>
      <c r="G53" s="84"/>
      <c r="H53" s="87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s="19" customFormat="1" ht="15" customHeight="1">
      <c r="A54" s="84" t="s">
        <v>443</v>
      </c>
      <c r="B54" s="84"/>
      <c r="C54" s="84"/>
      <c r="D54" s="84"/>
      <c r="E54" s="84"/>
      <c r="F54" s="84"/>
      <c r="G54" s="84"/>
      <c r="H54" s="87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s="19" customFormat="1" ht="15" customHeight="1">
      <c r="A55" s="342"/>
      <c r="B55" s="84"/>
      <c r="C55" s="84"/>
      <c r="D55" s="84"/>
      <c r="E55" s="84"/>
      <c r="F55" s="84"/>
      <c r="G55" s="84"/>
      <c r="H55" s="87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s="19" customFormat="1" ht="15" customHeigh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s="19" customFormat="1" ht="15" customHeight="1">
      <c r="A57" s="89" t="s">
        <v>47</v>
      </c>
      <c r="B57" s="84"/>
      <c r="C57" s="84"/>
      <c r="D57" s="84"/>
      <c r="E57" s="84"/>
      <c r="F57" s="84"/>
      <c r="G57" s="90"/>
      <c r="H57" s="84"/>
      <c r="I57" s="84"/>
      <c r="J57" s="84"/>
      <c r="K57" s="84"/>
      <c r="L57" s="84"/>
      <c r="M57" s="84"/>
      <c r="N57" s="91"/>
      <c r="O57" s="84"/>
      <c r="P57" s="84"/>
      <c r="Q57" s="84"/>
      <c r="R57" s="84"/>
    </row>
    <row r="58" spans="1:18" ht="18" customHeight="1">
      <c r="A58" s="83"/>
      <c r="B58" s="92"/>
      <c r="C58" s="83"/>
      <c r="D58" s="83"/>
      <c r="E58" s="83"/>
      <c r="F58" s="93"/>
      <c r="G58" s="94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</row>
    <row r="59" spans="1:18" ht="15" customHeight="1">
      <c r="A59" s="83"/>
      <c r="B59" s="83"/>
      <c r="C59" s="83"/>
      <c r="D59" s="83"/>
      <c r="E59" s="83"/>
      <c r="F59" s="83"/>
      <c r="G59" s="83"/>
      <c r="H59" s="83"/>
      <c r="I59" s="93"/>
      <c r="J59" s="93"/>
      <c r="K59" s="83"/>
      <c r="L59" s="93"/>
      <c r="M59" s="83"/>
      <c r="N59" s="83"/>
      <c r="O59" s="83"/>
      <c r="P59" s="83"/>
      <c r="Q59" s="83"/>
      <c r="R59" s="83"/>
    </row>
    <row r="60" spans="1:18" ht="15" customHeight="1">
      <c r="A60" s="83"/>
      <c r="B60" s="83"/>
      <c r="C60" s="83"/>
      <c r="D60" s="83"/>
      <c r="E60" s="83"/>
      <c r="F60" s="83"/>
      <c r="G60" s="83"/>
      <c r="H60" s="83"/>
      <c r="I60" s="93"/>
      <c r="J60" s="93"/>
      <c r="K60" s="93"/>
      <c r="L60" s="93"/>
      <c r="M60" s="83"/>
      <c r="N60" s="83"/>
      <c r="O60" s="83"/>
      <c r="P60" s="83"/>
      <c r="Q60" s="83"/>
      <c r="R60" s="83"/>
    </row>
    <row r="61" spans="1:18" ht="15" customHeight="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</row>
    <row r="62" spans="1:18" ht="15" customHeight="1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</row>
    <row r="63" spans="1:18" ht="15" customHeight="1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</row>
    <row r="64" spans="1:18" ht="15" customHeigh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</row>
    <row r="65" spans="1:18" ht="15" customHeight="1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</row>
    <row r="66" spans="1:18" ht="15" customHeight="1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</row>
    <row r="67" spans="1:18" ht="15" customHeight="1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</row>
    <row r="68" spans="1:18" ht="15" customHeight="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</row>
    <row r="69" spans="1:18" ht="15" customHeight="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</row>
    <row r="70" spans="1:18" ht="15" customHeight="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</row>
    <row r="71" spans="1:18" ht="15" customHeight="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</row>
    <row r="72" spans="1:18" ht="15" customHeight="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</row>
    <row r="73" spans="1:18" ht="15" customHeight="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</row>
    <row r="74" spans="1:18" ht="15" customHeight="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</row>
    <row r="75" spans="1:18" ht="15" customHeight="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</row>
    <row r="76" spans="1:18" ht="15" customHeight="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</row>
    <row r="77" spans="1:18" ht="15" customHeight="1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</row>
    <row r="78" spans="1:18" ht="15" customHeight="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</row>
    <row r="79" spans="1:18" ht="15" customHeight="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</row>
    <row r="80" spans="1:18" ht="15" customHeight="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</row>
    <row r="81" spans="1:18" ht="15" customHeight="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</row>
    <row r="82" spans="1:18" ht="15" customHeight="1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</row>
    <row r="83" spans="1:18" ht="15" customHeight="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</row>
    <row r="84" spans="1:18" ht="15" customHeight="1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</row>
    <row r="85" spans="1:18" ht="15" customHeight="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</row>
    <row r="86" spans="1:18" ht="15" customHeight="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</row>
    <row r="87" spans="1:18" ht="15" customHeight="1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</row>
    <row r="88" spans="1:18" ht="15" customHeight="1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</row>
    <row r="89" spans="1:18" ht="15" customHeight="1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</row>
    <row r="90" spans="1:18" ht="15" customHeight="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</row>
  </sheetData>
  <sheetProtection selectLockedCells="1" selectUnlockedCells="1"/>
  <mergeCells count="13">
    <mergeCell ref="A1:R1"/>
    <mergeCell ref="A2:R2"/>
    <mergeCell ref="A45:R45"/>
    <mergeCell ref="A44:R44"/>
    <mergeCell ref="A3:R3"/>
    <mergeCell ref="A46:R46"/>
    <mergeCell ref="M4:O4"/>
    <mergeCell ref="P4:R4"/>
    <mergeCell ref="A4:A5"/>
    <mergeCell ref="B4:B5"/>
    <mergeCell ref="C4:E4"/>
    <mergeCell ref="F4:H4"/>
    <mergeCell ref="I4:K4"/>
  </mergeCells>
  <hyperlinks>
    <hyperlink ref="A57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rstPageNumber="0" orientation="landscape" horizontalDpi="300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999C-3FF7-4770-A596-85EB2FD55039}">
  <dimension ref="A1:Z48"/>
  <sheetViews>
    <sheetView showGridLines="0" zoomScale="80" zoomScaleNormal="80" zoomScalePageLayoutView="60" workbookViewId="0">
      <selection sqref="A1:V1"/>
    </sheetView>
  </sheetViews>
  <sheetFormatPr baseColWidth="10" defaultColWidth="10.7109375" defaultRowHeight="15" customHeight="1"/>
  <cols>
    <col min="1" max="1" width="60.7109375" style="4" customWidth="1"/>
    <col min="2" max="22" width="11.85546875" style="4" customWidth="1"/>
    <col min="23" max="23" width="10.7109375" style="4"/>
    <col min="24" max="29" width="10.7109375" style="4" customWidth="1"/>
    <col min="30" max="16384" width="10.7109375" style="4"/>
  </cols>
  <sheetData>
    <row r="1" spans="1:23" s="1" customFormat="1" ht="19.350000000000001" customHeight="1">
      <c r="A1" s="426" t="s">
        <v>413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8"/>
    </row>
    <row r="2" spans="1:23" s="1" customFormat="1" ht="19.350000000000001" customHeight="1">
      <c r="A2" s="429" t="s">
        <v>305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1"/>
    </row>
    <row r="3" spans="1:23" s="1" customFormat="1" ht="19.350000000000001" customHeight="1">
      <c r="A3" s="438" t="s">
        <v>312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40"/>
    </row>
    <row r="4" spans="1:23" s="3" customFormat="1" ht="56.1" customHeight="1">
      <c r="A4" s="449"/>
      <c r="B4" s="441" t="s">
        <v>129</v>
      </c>
      <c r="C4" s="441"/>
      <c r="D4" s="441"/>
      <c r="E4" s="441" t="s">
        <v>128</v>
      </c>
      <c r="F4" s="441"/>
      <c r="G4" s="441"/>
      <c r="H4" s="559" t="s">
        <v>130</v>
      </c>
      <c r="I4" s="559"/>
      <c r="J4" s="559"/>
      <c r="K4" s="559" t="s">
        <v>131</v>
      </c>
      <c r="L4" s="559"/>
      <c r="M4" s="559"/>
      <c r="N4" s="559" t="s">
        <v>127</v>
      </c>
      <c r="O4" s="559"/>
      <c r="P4" s="559"/>
      <c r="Q4" s="559" t="s">
        <v>157</v>
      </c>
      <c r="R4" s="559"/>
      <c r="S4" s="559"/>
      <c r="T4" s="559" t="s">
        <v>132</v>
      </c>
      <c r="U4" s="559"/>
      <c r="V4" s="559"/>
    </row>
    <row r="5" spans="1:23" ht="20.100000000000001" customHeight="1">
      <c r="A5" s="450"/>
      <c r="B5" s="95" t="s">
        <v>113</v>
      </c>
      <c r="C5" s="95" t="s">
        <v>114</v>
      </c>
      <c r="D5" s="95" t="s">
        <v>28</v>
      </c>
      <c r="E5" s="95" t="s">
        <v>113</v>
      </c>
      <c r="F5" s="95" t="s">
        <v>114</v>
      </c>
      <c r="G5" s="95" t="s">
        <v>28</v>
      </c>
      <c r="H5" s="95" t="s">
        <v>113</v>
      </c>
      <c r="I5" s="95" t="s">
        <v>114</v>
      </c>
      <c r="J5" s="95" t="s">
        <v>28</v>
      </c>
      <c r="K5" s="95" t="s">
        <v>113</v>
      </c>
      <c r="L5" s="95" t="s">
        <v>114</v>
      </c>
      <c r="M5" s="95" t="s">
        <v>28</v>
      </c>
      <c r="N5" s="95" t="s">
        <v>113</v>
      </c>
      <c r="O5" s="95" t="s">
        <v>114</v>
      </c>
      <c r="P5" s="95" t="s">
        <v>28</v>
      </c>
      <c r="Q5" s="95" t="s">
        <v>113</v>
      </c>
      <c r="R5" s="95" t="s">
        <v>114</v>
      </c>
      <c r="S5" s="95" t="s">
        <v>28</v>
      </c>
      <c r="T5" s="95" t="s">
        <v>113</v>
      </c>
      <c r="U5" s="95" t="s">
        <v>114</v>
      </c>
      <c r="V5" s="95" t="s">
        <v>28</v>
      </c>
    </row>
    <row r="6" spans="1:23" ht="15" customHeight="1">
      <c r="A6" s="96" t="s">
        <v>144</v>
      </c>
      <c r="B6" s="97">
        <v>0</v>
      </c>
      <c r="C6" s="98">
        <v>0</v>
      </c>
      <c r="D6" s="99">
        <v>0</v>
      </c>
      <c r="E6" s="97">
        <v>43</v>
      </c>
      <c r="F6" s="98">
        <v>59</v>
      </c>
      <c r="G6" s="99">
        <v>102</v>
      </c>
      <c r="H6" s="97">
        <v>2</v>
      </c>
      <c r="I6" s="98">
        <v>3</v>
      </c>
      <c r="J6" s="99">
        <v>5</v>
      </c>
      <c r="K6" s="97">
        <v>2</v>
      </c>
      <c r="L6" s="98">
        <v>3</v>
      </c>
      <c r="M6" s="99">
        <v>5</v>
      </c>
      <c r="N6" s="97">
        <v>0</v>
      </c>
      <c r="O6" s="98">
        <v>0</v>
      </c>
      <c r="P6" s="99">
        <v>0</v>
      </c>
      <c r="Q6" s="97">
        <v>23</v>
      </c>
      <c r="R6" s="98">
        <v>35</v>
      </c>
      <c r="S6" s="99">
        <v>58</v>
      </c>
      <c r="T6" s="97">
        <v>70</v>
      </c>
      <c r="U6" s="98">
        <v>100</v>
      </c>
      <c r="V6" s="99">
        <v>170</v>
      </c>
      <c r="W6" s="53"/>
    </row>
    <row r="7" spans="1:23" ht="15" customHeight="1">
      <c r="A7" s="100" t="s">
        <v>135</v>
      </c>
      <c r="B7" s="101">
        <v>0</v>
      </c>
      <c r="C7" s="102">
        <v>0</v>
      </c>
      <c r="D7" s="103">
        <v>0</v>
      </c>
      <c r="E7" s="101">
        <v>21</v>
      </c>
      <c r="F7" s="102">
        <v>18</v>
      </c>
      <c r="G7" s="103">
        <v>39</v>
      </c>
      <c r="H7" s="101">
        <v>0</v>
      </c>
      <c r="I7" s="102">
        <v>0</v>
      </c>
      <c r="J7" s="103">
        <v>0</v>
      </c>
      <c r="K7" s="101">
        <v>0</v>
      </c>
      <c r="L7" s="102">
        <v>0</v>
      </c>
      <c r="M7" s="103">
        <v>0</v>
      </c>
      <c r="N7" s="101">
        <v>0</v>
      </c>
      <c r="O7" s="102">
        <v>0</v>
      </c>
      <c r="P7" s="103">
        <v>0</v>
      </c>
      <c r="Q7" s="101">
        <v>7</v>
      </c>
      <c r="R7" s="102">
        <v>2</v>
      </c>
      <c r="S7" s="103">
        <v>9</v>
      </c>
      <c r="T7" s="101">
        <v>28</v>
      </c>
      <c r="U7" s="102">
        <v>20</v>
      </c>
      <c r="V7" s="103">
        <v>48</v>
      </c>
      <c r="W7" s="53"/>
    </row>
    <row r="8" spans="1:23" ht="15" customHeight="1">
      <c r="A8" s="100" t="s">
        <v>136</v>
      </c>
      <c r="B8" s="101">
        <v>125</v>
      </c>
      <c r="C8" s="102">
        <v>120</v>
      </c>
      <c r="D8" s="103">
        <v>245</v>
      </c>
      <c r="E8" s="101">
        <v>76</v>
      </c>
      <c r="F8" s="102">
        <v>58</v>
      </c>
      <c r="G8" s="103">
        <v>134</v>
      </c>
      <c r="H8" s="101">
        <v>19</v>
      </c>
      <c r="I8" s="102">
        <v>8</v>
      </c>
      <c r="J8" s="103">
        <v>27</v>
      </c>
      <c r="K8" s="101">
        <v>62</v>
      </c>
      <c r="L8" s="102">
        <v>28</v>
      </c>
      <c r="M8" s="103">
        <v>90</v>
      </c>
      <c r="N8" s="101">
        <v>1</v>
      </c>
      <c r="O8" s="102">
        <v>5</v>
      </c>
      <c r="P8" s="103">
        <v>6</v>
      </c>
      <c r="Q8" s="101">
        <v>7</v>
      </c>
      <c r="R8" s="102">
        <v>15</v>
      </c>
      <c r="S8" s="103">
        <v>22</v>
      </c>
      <c r="T8" s="101">
        <v>290</v>
      </c>
      <c r="U8" s="102">
        <v>234</v>
      </c>
      <c r="V8" s="103">
        <v>524</v>
      </c>
      <c r="W8" s="53"/>
    </row>
    <row r="9" spans="1:23" ht="15" customHeight="1">
      <c r="A9" s="100" t="s">
        <v>118</v>
      </c>
      <c r="B9" s="101">
        <v>545</v>
      </c>
      <c r="C9" s="102">
        <v>1582</v>
      </c>
      <c r="D9" s="103">
        <v>2127</v>
      </c>
      <c r="E9" s="101">
        <v>276</v>
      </c>
      <c r="F9" s="102">
        <v>769</v>
      </c>
      <c r="G9" s="103">
        <v>1045</v>
      </c>
      <c r="H9" s="101">
        <v>21</v>
      </c>
      <c r="I9" s="102">
        <v>56</v>
      </c>
      <c r="J9" s="103">
        <v>77</v>
      </c>
      <c r="K9" s="101">
        <v>41</v>
      </c>
      <c r="L9" s="102">
        <v>115</v>
      </c>
      <c r="M9" s="103">
        <v>156</v>
      </c>
      <c r="N9" s="101">
        <v>7</v>
      </c>
      <c r="O9" s="102">
        <v>37</v>
      </c>
      <c r="P9" s="103">
        <v>44</v>
      </c>
      <c r="Q9" s="101">
        <v>0</v>
      </c>
      <c r="R9" s="102">
        <v>0</v>
      </c>
      <c r="S9" s="103">
        <v>0</v>
      </c>
      <c r="T9" s="101">
        <v>890</v>
      </c>
      <c r="U9" s="102">
        <v>2559</v>
      </c>
      <c r="V9" s="103">
        <v>3449</v>
      </c>
      <c r="W9" s="53"/>
    </row>
    <row r="10" spans="1:23" ht="15" customHeight="1">
      <c r="A10" s="100" t="s">
        <v>137</v>
      </c>
      <c r="B10" s="101">
        <v>323</v>
      </c>
      <c r="C10" s="102">
        <v>173</v>
      </c>
      <c r="D10" s="103">
        <v>496</v>
      </c>
      <c r="E10" s="101">
        <v>111</v>
      </c>
      <c r="F10" s="102">
        <v>67</v>
      </c>
      <c r="G10" s="103">
        <v>178</v>
      </c>
      <c r="H10" s="101">
        <v>12</v>
      </c>
      <c r="I10" s="102">
        <v>9</v>
      </c>
      <c r="J10" s="103">
        <v>21</v>
      </c>
      <c r="K10" s="101">
        <v>62</v>
      </c>
      <c r="L10" s="102">
        <v>60</v>
      </c>
      <c r="M10" s="103">
        <v>122</v>
      </c>
      <c r="N10" s="101">
        <v>13</v>
      </c>
      <c r="O10" s="102">
        <v>16</v>
      </c>
      <c r="P10" s="103">
        <v>29</v>
      </c>
      <c r="Q10" s="101">
        <v>17</v>
      </c>
      <c r="R10" s="102">
        <v>20</v>
      </c>
      <c r="S10" s="103">
        <v>37</v>
      </c>
      <c r="T10" s="101">
        <v>538</v>
      </c>
      <c r="U10" s="102">
        <v>345</v>
      </c>
      <c r="V10" s="103">
        <v>883</v>
      </c>
      <c r="W10" s="53"/>
    </row>
    <row r="11" spans="1:23" ht="15" customHeight="1">
      <c r="A11" s="100" t="s">
        <v>138</v>
      </c>
      <c r="B11" s="101">
        <v>130</v>
      </c>
      <c r="C11" s="102">
        <v>371</v>
      </c>
      <c r="D11" s="103">
        <v>501</v>
      </c>
      <c r="E11" s="101">
        <v>60</v>
      </c>
      <c r="F11" s="102">
        <v>173</v>
      </c>
      <c r="G11" s="103">
        <v>233</v>
      </c>
      <c r="H11" s="101">
        <v>37</v>
      </c>
      <c r="I11" s="102">
        <v>32</v>
      </c>
      <c r="J11" s="103">
        <v>69</v>
      </c>
      <c r="K11" s="101">
        <v>50</v>
      </c>
      <c r="L11" s="102">
        <v>46</v>
      </c>
      <c r="M11" s="103">
        <v>96</v>
      </c>
      <c r="N11" s="101">
        <v>0</v>
      </c>
      <c r="O11" s="102">
        <v>0</v>
      </c>
      <c r="P11" s="103">
        <v>0</v>
      </c>
      <c r="Q11" s="101">
        <v>0</v>
      </c>
      <c r="R11" s="102">
        <v>0</v>
      </c>
      <c r="S11" s="103">
        <v>0</v>
      </c>
      <c r="T11" s="101">
        <v>277</v>
      </c>
      <c r="U11" s="102">
        <v>622</v>
      </c>
      <c r="V11" s="103">
        <v>899</v>
      </c>
      <c r="W11" s="53"/>
    </row>
    <row r="12" spans="1:23" ht="15" customHeight="1">
      <c r="A12" s="100" t="s">
        <v>139</v>
      </c>
      <c r="B12" s="101">
        <v>1585</v>
      </c>
      <c r="C12" s="102">
        <v>3961</v>
      </c>
      <c r="D12" s="103">
        <v>5546</v>
      </c>
      <c r="E12" s="101">
        <v>797</v>
      </c>
      <c r="F12" s="102">
        <v>1645</v>
      </c>
      <c r="G12" s="103">
        <v>2442</v>
      </c>
      <c r="H12" s="101">
        <v>68</v>
      </c>
      <c r="I12" s="102">
        <v>64</v>
      </c>
      <c r="J12" s="103">
        <v>132</v>
      </c>
      <c r="K12" s="101">
        <v>108</v>
      </c>
      <c r="L12" s="102">
        <v>90</v>
      </c>
      <c r="M12" s="103">
        <v>198</v>
      </c>
      <c r="N12" s="101">
        <v>0</v>
      </c>
      <c r="O12" s="102">
        <v>0</v>
      </c>
      <c r="P12" s="103">
        <v>0</v>
      </c>
      <c r="Q12" s="101">
        <v>264</v>
      </c>
      <c r="R12" s="102">
        <v>434</v>
      </c>
      <c r="S12" s="103">
        <v>698</v>
      </c>
      <c r="T12" s="101">
        <v>2822</v>
      </c>
      <c r="U12" s="102">
        <v>6194</v>
      </c>
      <c r="V12" s="103">
        <v>9016</v>
      </c>
      <c r="W12" s="53"/>
    </row>
    <row r="13" spans="1:23" ht="15" customHeight="1">
      <c r="A13" s="100" t="s">
        <v>119</v>
      </c>
      <c r="B13" s="101">
        <v>0</v>
      </c>
      <c r="C13" s="102">
        <v>0</v>
      </c>
      <c r="D13" s="103">
        <v>0</v>
      </c>
      <c r="E13" s="101">
        <v>92</v>
      </c>
      <c r="F13" s="102">
        <v>269</v>
      </c>
      <c r="G13" s="103">
        <v>361</v>
      </c>
      <c r="H13" s="101">
        <v>0</v>
      </c>
      <c r="I13" s="102">
        <v>0</v>
      </c>
      <c r="J13" s="103">
        <v>0</v>
      </c>
      <c r="K13" s="101">
        <v>3</v>
      </c>
      <c r="L13" s="102">
        <v>4</v>
      </c>
      <c r="M13" s="103">
        <v>7</v>
      </c>
      <c r="N13" s="101">
        <v>0</v>
      </c>
      <c r="O13" s="102">
        <v>0</v>
      </c>
      <c r="P13" s="103">
        <v>0</v>
      </c>
      <c r="Q13" s="101">
        <v>128</v>
      </c>
      <c r="R13" s="102">
        <v>184</v>
      </c>
      <c r="S13" s="103">
        <v>312</v>
      </c>
      <c r="T13" s="101">
        <v>223</v>
      </c>
      <c r="U13" s="102">
        <v>457</v>
      </c>
      <c r="V13" s="103">
        <v>680</v>
      </c>
      <c r="W13" s="53"/>
    </row>
    <row r="14" spans="1:23" ht="15" customHeight="1">
      <c r="A14" s="100" t="s">
        <v>117</v>
      </c>
      <c r="B14" s="101">
        <v>714</v>
      </c>
      <c r="C14" s="102">
        <v>2828</v>
      </c>
      <c r="D14" s="103">
        <v>3542</v>
      </c>
      <c r="E14" s="101">
        <v>431</v>
      </c>
      <c r="F14" s="102">
        <v>2177</v>
      </c>
      <c r="G14" s="103">
        <v>2608</v>
      </c>
      <c r="H14" s="101">
        <v>24</v>
      </c>
      <c r="I14" s="102">
        <v>81</v>
      </c>
      <c r="J14" s="103">
        <v>105</v>
      </c>
      <c r="K14" s="101">
        <v>58</v>
      </c>
      <c r="L14" s="102">
        <v>170</v>
      </c>
      <c r="M14" s="103">
        <v>228</v>
      </c>
      <c r="N14" s="101">
        <v>7</v>
      </c>
      <c r="O14" s="102">
        <v>11</v>
      </c>
      <c r="P14" s="103">
        <v>18</v>
      </c>
      <c r="Q14" s="101">
        <v>1</v>
      </c>
      <c r="R14" s="102">
        <v>4</v>
      </c>
      <c r="S14" s="103">
        <v>5</v>
      </c>
      <c r="T14" s="101">
        <v>1235</v>
      </c>
      <c r="U14" s="102">
        <v>5271</v>
      </c>
      <c r="V14" s="103">
        <v>6506</v>
      </c>
      <c r="W14" s="53"/>
    </row>
    <row r="15" spans="1:23" ht="15" customHeight="1">
      <c r="A15" s="100" t="s">
        <v>121</v>
      </c>
      <c r="B15" s="101">
        <v>4411</v>
      </c>
      <c r="C15" s="102">
        <v>3259</v>
      </c>
      <c r="D15" s="103">
        <v>7670</v>
      </c>
      <c r="E15" s="101">
        <v>2062</v>
      </c>
      <c r="F15" s="102">
        <v>1918</v>
      </c>
      <c r="G15" s="103">
        <v>3980</v>
      </c>
      <c r="H15" s="101">
        <v>72</v>
      </c>
      <c r="I15" s="102">
        <v>58</v>
      </c>
      <c r="J15" s="103">
        <v>130</v>
      </c>
      <c r="K15" s="101">
        <v>132</v>
      </c>
      <c r="L15" s="102">
        <v>103</v>
      </c>
      <c r="M15" s="103">
        <v>235</v>
      </c>
      <c r="N15" s="101">
        <v>17</v>
      </c>
      <c r="O15" s="102">
        <v>6</v>
      </c>
      <c r="P15" s="103">
        <v>23</v>
      </c>
      <c r="Q15" s="101">
        <v>39</v>
      </c>
      <c r="R15" s="102">
        <v>27</v>
      </c>
      <c r="S15" s="103">
        <v>66</v>
      </c>
      <c r="T15" s="101">
        <v>6733</v>
      </c>
      <c r="U15" s="102">
        <v>5371</v>
      </c>
      <c r="V15" s="103">
        <v>12104</v>
      </c>
      <c r="W15" s="53"/>
    </row>
    <row r="16" spans="1:23" ht="15" customHeight="1">
      <c r="A16" s="100" t="s">
        <v>120</v>
      </c>
      <c r="B16" s="101">
        <v>1456</v>
      </c>
      <c r="C16" s="102">
        <v>2331</v>
      </c>
      <c r="D16" s="103">
        <v>3787</v>
      </c>
      <c r="E16" s="101">
        <v>1227</v>
      </c>
      <c r="F16" s="102">
        <v>2376</v>
      </c>
      <c r="G16" s="103">
        <v>3603</v>
      </c>
      <c r="H16" s="101">
        <v>69</v>
      </c>
      <c r="I16" s="102">
        <v>109</v>
      </c>
      <c r="J16" s="103">
        <v>178</v>
      </c>
      <c r="K16" s="101">
        <v>166</v>
      </c>
      <c r="L16" s="102">
        <v>233</v>
      </c>
      <c r="M16" s="103">
        <v>399</v>
      </c>
      <c r="N16" s="101">
        <v>24</v>
      </c>
      <c r="O16" s="102">
        <v>31</v>
      </c>
      <c r="P16" s="103">
        <v>55</v>
      </c>
      <c r="Q16" s="101">
        <v>50</v>
      </c>
      <c r="R16" s="102">
        <v>48</v>
      </c>
      <c r="S16" s="103">
        <v>98</v>
      </c>
      <c r="T16" s="101">
        <v>2992</v>
      </c>
      <c r="U16" s="102">
        <v>5128</v>
      </c>
      <c r="V16" s="103">
        <v>8120</v>
      </c>
      <c r="W16" s="53"/>
    </row>
    <row r="17" spans="1:26" s="3" customFormat="1" ht="15" customHeight="1">
      <c r="A17" s="44" t="s">
        <v>115</v>
      </c>
      <c r="B17" s="45">
        <v>9289</v>
      </c>
      <c r="C17" s="46">
        <v>14625</v>
      </c>
      <c r="D17" s="47">
        <v>23914</v>
      </c>
      <c r="E17" s="45">
        <v>5196</v>
      </c>
      <c r="F17" s="46">
        <v>9529</v>
      </c>
      <c r="G17" s="47">
        <v>14725</v>
      </c>
      <c r="H17" s="45">
        <v>324</v>
      </c>
      <c r="I17" s="46">
        <v>420</v>
      </c>
      <c r="J17" s="47">
        <v>744</v>
      </c>
      <c r="K17" s="45">
        <v>684</v>
      </c>
      <c r="L17" s="46">
        <v>852</v>
      </c>
      <c r="M17" s="47">
        <v>1536</v>
      </c>
      <c r="N17" s="45">
        <v>69</v>
      </c>
      <c r="O17" s="46">
        <v>106</v>
      </c>
      <c r="P17" s="47">
        <v>175</v>
      </c>
      <c r="Q17" s="45">
        <v>536</v>
      </c>
      <c r="R17" s="46">
        <v>769</v>
      </c>
      <c r="S17" s="47">
        <v>1305</v>
      </c>
      <c r="T17" s="45">
        <v>16098</v>
      </c>
      <c r="U17" s="46">
        <v>26301</v>
      </c>
      <c r="V17" s="47">
        <v>42399</v>
      </c>
      <c r="W17" s="53"/>
    </row>
    <row r="18" spans="1:26" ht="15" customHeight="1">
      <c r="A18" s="100" t="s">
        <v>267</v>
      </c>
      <c r="B18" s="101">
        <v>0</v>
      </c>
      <c r="C18" s="102">
        <v>0</v>
      </c>
      <c r="D18" s="103">
        <v>0</v>
      </c>
      <c r="E18" s="101">
        <v>4</v>
      </c>
      <c r="F18" s="102">
        <v>3</v>
      </c>
      <c r="G18" s="103">
        <v>7</v>
      </c>
      <c r="H18" s="101">
        <v>0</v>
      </c>
      <c r="I18" s="102">
        <v>0</v>
      </c>
      <c r="J18" s="103">
        <v>0</v>
      </c>
      <c r="K18" s="101">
        <v>0</v>
      </c>
      <c r="L18" s="102">
        <v>0</v>
      </c>
      <c r="M18" s="103">
        <v>0</v>
      </c>
      <c r="N18" s="101">
        <v>0</v>
      </c>
      <c r="O18" s="102">
        <v>0</v>
      </c>
      <c r="P18" s="103">
        <v>0</v>
      </c>
      <c r="Q18" s="101">
        <v>0</v>
      </c>
      <c r="R18" s="102">
        <v>0</v>
      </c>
      <c r="S18" s="103">
        <v>0</v>
      </c>
      <c r="T18" s="101">
        <v>4</v>
      </c>
      <c r="U18" s="102">
        <v>3</v>
      </c>
      <c r="V18" s="103">
        <v>7</v>
      </c>
      <c r="W18" s="53"/>
    </row>
    <row r="19" spans="1:26" ht="15" customHeight="1">
      <c r="A19" s="100" t="s">
        <v>122</v>
      </c>
      <c r="B19" s="101">
        <v>1492</v>
      </c>
      <c r="C19" s="102">
        <v>634</v>
      </c>
      <c r="D19" s="103">
        <v>2126</v>
      </c>
      <c r="E19" s="101">
        <v>876</v>
      </c>
      <c r="F19" s="102">
        <v>697</v>
      </c>
      <c r="G19" s="103">
        <v>1573</v>
      </c>
      <c r="H19" s="101">
        <v>162</v>
      </c>
      <c r="I19" s="102">
        <v>83</v>
      </c>
      <c r="J19" s="103">
        <v>245</v>
      </c>
      <c r="K19" s="101">
        <v>406</v>
      </c>
      <c r="L19" s="102">
        <v>235</v>
      </c>
      <c r="M19" s="103">
        <v>641</v>
      </c>
      <c r="N19" s="101">
        <v>39</v>
      </c>
      <c r="O19" s="102">
        <v>26</v>
      </c>
      <c r="P19" s="103">
        <v>65</v>
      </c>
      <c r="Q19" s="101">
        <v>46</v>
      </c>
      <c r="R19" s="102">
        <v>17</v>
      </c>
      <c r="S19" s="103">
        <v>63</v>
      </c>
      <c r="T19" s="101">
        <v>3021</v>
      </c>
      <c r="U19" s="102">
        <v>1692</v>
      </c>
      <c r="V19" s="103">
        <v>4713</v>
      </c>
      <c r="W19" s="53"/>
    </row>
    <row r="20" spans="1:26" ht="15" customHeight="1">
      <c r="A20" s="100" t="s">
        <v>141</v>
      </c>
      <c r="B20" s="101">
        <v>1689</v>
      </c>
      <c r="C20" s="102">
        <v>1140</v>
      </c>
      <c r="D20" s="103">
        <v>2829</v>
      </c>
      <c r="E20" s="101">
        <v>1181</v>
      </c>
      <c r="F20" s="102">
        <v>654</v>
      </c>
      <c r="G20" s="103">
        <v>1835</v>
      </c>
      <c r="H20" s="101">
        <v>335</v>
      </c>
      <c r="I20" s="102">
        <v>127</v>
      </c>
      <c r="J20" s="103">
        <v>462</v>
      </c>
      <c r="K20" s="101">
        <v>596</v>
      </c>
      <c r="L20" s="102">
        <v>221</v>
      </c>
      <c r="M20" s="103">
        <v>817</v>
      </c>
      <c r="N20" s="101">
        <v>11</v>
      </c>
      <c r="O20" s="102">
        <v>5</v>
      </c>
      <c r="P20" s="103">
        <v>16</v>
      </c>
      <c r="Q20" s="101">
        <v>97</v>
      </c>
      <c r="R20" s="102">
        <v>60</v>
      </c>
      <c r="S20" s="103">
        <v>157</v>
      </c>
      <c r="T20" s="101">
        <v>3909</v>
      </c>
      <c r="U20" s="102">
        <v>2207</v>
      </c>
      <c r="V20" s="103">
        <v>6116</v>
      </c>
      <c r="W20" s="53"/>
    </row>
    <row r="21" spans="1:26" ht="15" customHeight="1">
      <c r="A21" s="100" t="s">
        <v>140</v>
      </c>
      <c r="B21" s="101">
        <v>282</v>
      </c>
      <c r="C21" s="102">
        <v>299</v>
      </c>
      <c r="D21" s="103">
        <v>581</v>
      </c>
      <c r="E21" s="101">
        <v>125</v>
      </c>
      <c r="F21" s="102">
        <v>153</v>
      </c>
      <c r="G21" s="103">
        <v>278</v>
      </c>
      <c r="H21" s="101">
        <v>48</v>
      </c>
      <c r="I21" s="102">
        <v>63</v>
      </c>
      <c r="J21" s="103">
        <v>111</v>
      </c>
      <c r="K21" s="101">
        <v>71</v>
      </c>
      <c r="L21" s="102">
        <v>76</v>
      </c>
      <c r="M21" s="103">
        <v>147</v>
      </c>
      <c r="N21" s="101">
        <v>0</v>
      </c>
      <c r="O21" s="102">
        <v>0</v>
      </c>
      <c r="P21" s="103">
        <v>0</v>
      </c>
      <c r="Q21" s="101">
        <v>0</v>
      </c>
      <c r="R21" s="102">
        <v>0</v>
      </c>
      <c r="S21" s="103">
        <v>0</v>
      </c>
      <c r="T21" s="101">
        <v>526</v>
      </c>
      <c r="U21" s="102">
        <v>591</v>
      </c>
      <c r="V21" s="103">
        <v>1117</v>
      </c>
      <c r="W21" s="53"/>
    </row>
    <row r="22" spans="1:26" s="3" customFormat="1" ht="15" customHeight="1">
      <c r="A22" s="44" t="s">
        <v>116</v>
      </c>
      <c r="B22" s="45">
        <v>3463</v>
      </c>
      <c r="C22" s="46">
        <v>2073</v>
      </c>
      <c r="D22" s="47">
        <v>5536</v>
      </c>
      <c r="E22" s="45">
        <v>2186</v>
      </c>
      <c r="F22" s="46">
        <v>1507</v>
      </c>
      <c r="G22" s="47">
        <v>3693</v>
      </c>
      <c r="H22" s="45">
        <v>545</v>
      </c>
      <c r="I22" s="46">
        <v>273</v>
      </c>
      <c r="J22" s="47">
        <v>818</v>
      </c>
      <c r="K22" s="45">
        <v>1073</v>
      </c>
      <c r="L22" s="46">
        <v>532</v>
      </c>
      <c r="M22" s="47">
        <v>1605</v>
      </c>
      <c r="N22" s="45">
        <v>50</v>
      </c>
      <c r="O22" s="46">
        <v>31</v>
      </c>
      <c r="P22" s="47">
        <v>81</v>
      </c>
      <c r="Q22" s="45">
        <v>143</v>
      </c>
      <c r="R22" s="46">
        <v>77</v>
      </c>
      <c r="S22" s="47">
        <v>220</v>
      </c>
      <c r="T22" s="45">
        <v>7460</v>
      </c>
      <c r="U22" s="46">
        <v>4493</v>
      </c>
      <c r="V22" s="47">
        <v>11953</v>
      </c>
      <c r="W22" s="53"/>
    </row>
    <row r="23" spans="1:26" ht="15" customHeight="1">
      <c r="A23" s="100" t="s">
        <v>268</v>
      </c>
      <c r="B23" s="101">
        <v>0</v>
      </c>
      <c r="C23" s="102">
        <v>0</v>
      </c>
      <c r="D23" s="103">
        <v>0</v>
      </c>
      <c r="E23" s="101">
        <v>3</v>
      </c>
      <c r="F23" s="102">
        <v>26</v>
      </c>
      <c r="G23" s="103">
        <v>29</v>
      </c>
      <c r="H23" s="101">
        <v>0</v>
      </c>
      <c r="I23" s="102">
        <v>0</v>
      </c>
      <c r="J23" s="103">
        <v>0</v>
      </c>
      <c r="K23" s="101">
        <v>0</v>
      </c>
      <c r="L23" s="102">
        <v>0</v>
      </c>
      <c r="M23" s="103">
        <v>0</v>
      </c>
      <c r="N23" s="101">
        <v>0</v>
      </c>
      <c r="O23" s="102">
        <v>0</v>
      </c>
      <c r="P23" s="103">
        <v>0</v>
      </c>
      <c r="Q23" s="101">
        <v>0</v>
      </c>
      <c r="R23" s="102">
        <v>0</v>
      </c>
      <c r="S23" s="103">
        <v>0</v>
      </c>
      <c r="T23" s="101">
        <v>3</v>
      </c>
      <c r="U23" s="102">
        <v>26</v>
      </c>
      <c r="V23" s="103">
        <v>29</v>
      </c>
      <c r="W23" s="53"/>
    </row>
    <row r="24" spans="1:26" ht="15" customHeight="1">
      <c r="A24" s="100" t="s">
        <v>125</v>
      </c>
      <c r="B24" s="101">
        <v>715</v>
      </c>
      <c r="C24" s="102">
        <v>1107</v>
      </c>
      <c r="D24" s="103">
        <v>1822</v>
      </c>
      <c r="E24" s="101">
        <v>847</v>
      </c>
      <c r="F24" s="102">
        <v>1355</v>
      </c>
      <c r="G24" s="103">
        <v>2202</v>
      </c>
      <c r="H24" s="101">
        <v>126</v>
      </c>
      <c r="I24" s="102">
        <v>138</v>
      </c>
      <c r="J24" s="103">
        <v>264</v>
      </c>
      <c r="K24" s="101">
        <v>265</v>
      </c>
      <c r="L24" s="102">
        <v>297</v>
      </c>
      <c r="M24" s="103">
        <v>562</v>
      </c>
      <c r="N24" s="101">
        <v>0</v>
      </c>
      <c r="O24" s="102">
        <v>0</v>
      </c>
      <c r="P24" s="103">
        <v>0</v>
      </c>
      <c r="Q24" s="101">
        <v>1717</v>
      </c>
      <c r="R24" s="102">
        <v>2553</v>
      </c>
      <c r="S24" s="103">
        <v>4270</v>
      </c>
      <c r="T24" s="101">
        <v>3670</v>
      </c>
      <c r="U24" s="102">
        <v>5450</v>
      </c>
      <c r="V24" s="103">
        <v>9120</v>
      </c>
      <c r="W24" s="53"/>
    </row>
    <row r="25" spans="1:26" ht="15" customHeight="1">
      <c r="A25" s="100" t="s">
        <v>126</v>
      </c>
      <c r="B25" s="101">
        <v>107</v>
      </c>
      <c r="C25" s="102">
        <v>176</v>
      </c>
      <c r="D25" s="103">
        <v>283</v>
      </c>
      <c r="E25" s="101">
        <v>77</v>
      </c>
      <c r="F25" s="102">
        <v>102</v>
      </c>
      <c r="G25" s="103">
        <v>179</v>
      </c>
      <c r="H25" s="101">
        <v>0</v>
      </c>
      <c r="I25" s="102">
        <v>3</v>
      </c>
      <c r="J25" s="103">
        <v>3</v>
      </c>
      <c r="K25" s="101">
        <v>5</v>
      </c>
      <c r="L25" s="102">
        <v>6</v>
      </c>
      <c r="M25" s="103">
        <v>11</v>
      </c>
      <c r="N25" s="101">
        <v>0</v>
      </c>
      <c r="O25" s="102">
        <v>0</v>
      </c>
      <c r="P25" s="103">
        <v>0</v>
      </c>
      <c r="Q25" s="101">
        <v>51</v>
      </c>
      <c r="R25" s="102">
        <v>71</v>
      </c>
      <c r="S25" s="103">
        <v>122</v>
      </c>
      <c r="T25" s="101">
        <v>240</v>
      </c>
      <c r="U25" s="102">
        <v>358</v>
      </c>
      <c r="V25" s="103">
        <v>598</v>
      </c>
      <c r="W25" s="53"/>
    </row>
    <row r="26" spans="1:26" s="9" customFormat="1" ht="15" customHeight="1">
      <c r="A26" s="100" t="s">
        <v>134</v>
      </c>
      <c r="B26" s="101">
        <v>403</v>
      </c>
      <c r="C26" s="102">
        <v>1118</v>
      </c>
      <c r="D26" s="103">
        <v>1521</v>
      </c>
      <c r="E26" s="101">
        <v>190</v>
      </c>
      <c r="F26" s="102">
        <v>503</v>
      </c>
      <c r="G26" s="103">
        <v>693</v>
      </c>
      <c r="H26" s="101">
        <v>19</v>
      </c>
      <c r="I26" s="102">
        <v>50</v>
      </c>
      <c r="J26" s="103">
        <v>69</v>
      </c>
      <c r="K26" s="101">
        <v>18</v>
      </c>
      <c r="L26" s="102">
        <v>50</v>
      </c>
      <c r="M26" s="103">
        <v>68</v>
      </c>
      <c r="N26" s="101">
        <v>0</v>
      </c>
      <c r="O26" s="102">
        <v>0</v>
      </c>
      <c r="P26" s="103">
        <v>0</v>
      </c>
      <c r="Q26" s="101">
        <v>4</v>
      </c>
      <c r="R26" s="102">
        <v>18</v>
      </c>
      <c r="S26" s="103">
        <v>22</v>
      </c>
      <c r="T26" s="101">
        <v>634</v>
      </c>
      <c r="U26" s="102">
        <v>1739</v>
      </c>
      <c r="V26" s="103">
        <v>2373</v>
      </c>
      <c r="W26" s="53"/>
    </row>
    <row r="27" spans="1:26" s="9" customFormat="1" ht="15" customHeight="1">
      <c r="A27" s="100" t="s">
        <v>123</v>
      </c>
      <c r="B27" s="101">
        <v>58</v>
      </c>
      <c r="C27" s="102">
        <v>212</v>
      </c>
      <c r="D27" s="103">
        <v>270</v>
      </c>
      <c r="E27" s="101">
        <v>0</v>
      </c>
      <c r="F27" s="102">
        <v>0</v>
      </c>
      <c r="G27" s="103">
        <v>0</v>
      </c>
      <c r="H27" s="101">
        <v>0</v>
      </c>
      <c r="I27" s="102">
        <v>0</v>
      </c>
      <c r="J27" s="103">
        <v>0</v>
      </c>
      <c r="K27" s="101">
        <v>1</v>
      </c>
      <c r="L27" s="102">
        <v>0</v>
      </c>
      <c r="M27" s="103">
        <v>1</v>
      </c>
      <c r="N27" s="101">
        <v>0</v>
      </c>
      <c r="O27" s="102">
        <v>0</v>
      </c>
      <c r="P27" s="103">
        <v>0</v>
      </c>
      <c r="Q27" s="101">
        <v>0</v>
      </c>
      <c r="R27" s="102">
        <v>0</v>
      </c>
      <c r="S27" s="103">
        <v>0</v>
      </c>
      <c r="T27" s="101">
        <v>59</v>
      </c>
      <c r="U27" s="102">
        <v>212</v>
      </c>
      <c r="V27" s="103">
        <v>271</v>
      </c>
      <c r="W27" s="53"/>
    </row>
    <row r="28" spans="1:26" s="9" customFormat="1" ht="15" customHeight="1">
      <c r="A28" s="100" t="s">
        <v>142</v>
      </c>
      <c r="B28" s="101">
        <v>411</v>
      </c>
      <c r="C28" s="102">
        <v>300</v>
      </c>
      <c r="D28" s="103">
        <v>711</v>
      </c>
      <c r="E28" s="101">
        <v>91</v>
      </c>
      <c r="F28" s="102">
        <v>104</v>
      </c>
      <c r="G28" s="103">
        <v>195</v>
      </c>
      <c r="H28" s="101">
        <v>0</v>
      </c>
      <c r="I28" s="102">
        <v>0</v>
      </c>
      <c r="J28" s="103">
        <v>0</v>
      </c>
      <c r="K28" s="101">
        <v>27</v>
      </c>
      <c r="L28" s="102">
        <v>19</v>
      </c>
      <c r="M28" s="103">
        <v>46</v>
      </c>
      <c r="N28" s="101">
        <v>3</v>
      </c>
      <c r="O28" s="102">
        <v>2</v>
      </c>
      <c r="P28" s="103">
        <v>5</v>
      </c>
      <c r="Q28" s="101">
        <v>13</v>
      </c>
      <c r="R28" s="102">
        <v>18</v>
      </c>
      <c r="S28" s="103">
        <v>31</v>
      </c>
      <c r="T28" s="101">
        <v>545</v>
      </c>
      <c r="U28" s="102">
        <v>443</v>
      </c>
      <c r="V28" s="103">
        <v>988</v>
      </c>
      <c r="W28" s="53"/>
    </row>
    <row r="29" spans="1:26" s="9" customFormat="1" ht="15" customHeight="1">
      <c r="A29" s="100" t="s">
        <v>143</v>
      </c>
      <c r="B29" s="101">
        <v>662</v>
      </c>
      <c r="C29" s="102">
        <v>497</v>
      </c>
      <c r="D29" s="103">
        <v>1159</v>
      </c>
      <c r="E29" s="101">
        <v>246</v>
      </c>
      <c r="F29" s="102">
        <v>242</v>
      </c>
      <c r="G29" s="103">
        <v>488</v>
      </c>
      <c r="H29" s="101">
        <v>39</v>
      </c>
      <c r="I29" s="102">
        <v>38</v>
      </c>
      <c r="J29" s="103">
        <v>77</v>
      </c>
      <c r="K29" s="101">
        <v>39</v>
      </c>
      <c r="L29" s="102">
        <v>38</v>
      </c>
      <c r="M29" s="103">
        <v>77</v>
      </c>
      <c r="N29" s="101">
        <v>0</v>
      </c>
      <c r="O29" s="102">
        <v>0</v>
      </c>
      <c r="P29" s="103">
        <v>0</v>
      </c>
      <c r="Q29" s="101">
        <v>0</v>
      </c>
      <c r="R29" s="102">
        <v>0</v>
      </c>
      <c r="S29" s="103">
        <v>0</v>
      </c>
      <c r="T29" s="101">
        <v>986</v>
      </c>
      <c r="U29" s="102">
        <v>815</v>
      </c>
      <c r="V29" s="103">
        <v>1801</v>
      </c>
      <c r="W29" s="53"/>
    </row>
    <row r="30" spans="1:26" s="9" customFormat="1" ht="15" customHeight="1">
      <c r="A30" s="100" t="s">
        <v>133</v>
      </c>
      <c r="B30" s="101">
        <v>380</v>
      </c>
      <c r="C30" s="102">
        <v>1005</v>
      </c>
      <c r="D30" s="103">
        <v>1385</v>
      </c>
      <c r="E30" s="101">
        <v>92</v>
      </c>
      <c r="F30" s="102">
        <v>263</v>
      </c>
      <c r="G30" s="103">
        <v>355</v>
      </c>
      <c r="H30" s="101">
        <v>1</v>
      </c>
      <c r="I30" s="102">
        <v>0</v>
      </c>
      <c r="J30" s="103">
        <v>1</v>
      </c>
      <c r="K30" s="101">
        <v>181</v>
      </c>
      <c r="L30" s="102">
        <v>338</v>
      </c>
      <c r="M30" s="103">
        <v>519</v>
      </c>
      <c r="N30" s="101">
        <v>2</v>
      </c>
      <c r="O30" s="102">
        <v>5</v>
      </c>
      <c r="P30" s="103">
        <v>7</v>
      </c>
      <c r="Q30" s="101">
        <v>20</v>
      </c>
      <c r="R30" s="102">
        <v>106</v>
      </c>
      <c r="S30" s="103">
        <v>126</v>
      </c>
      <c r="T30" s="101">
        <v>676</v>
      </c>
      <c r="U30" s="102">
        <v>1717</v>
      </c>
      <c r="V30" s="103">
        <v>2393</v>
      </c>
      <c r="W30" s="53"/>
      <c r="Z30" s="4"/>
    </row>
    <row r="31" spans="1:26" s="9" customFormat="1" ht="15" customHeight="1">
      <c r="A31" s="100" t="s">
        <v>124</v>
      </c>
      <c r="B31" s="101">
        <v>42</v>
      </c>
      <c r="C31" s="102">
        <v>69</v>
      </c>
      <c r="D31" s="103">
        <v>111</v>
      </c>
      <c r="E31" s="101">
        <v>416</v>
      </c>
      <c r="F31" s="102">
        <v>1050</v>
      </c>
      <c r="G31" s="103">
        <v>1466</v>
      </c>
      <c r="H31" s="101">
        <v>10</v>
      </c>
      <c r="I31" s="102">
        <v>42</v>
      </c>
      <c r="J31" s="103">
        <v>52</v>
      </c>
      <c r="K31" s="101">
        <v>43</v>
      </c>
      <c r="L31" s="102">
        <v>101</v>
      </c>
      <c r="M31" s="103">
        <v>144</v>
      </c>
      <c r="N31" s="101">
        <v>1</v>
      </c>
      <c r="O31" s="102">
        <v>3</v>
      </c>
      <c r="P31" s="103">
        <v>4</v>
      </c>
      <c r="Q31" s="101">
        <v>28</v>
      </c>
      <c r="R31" s="102">
        <v>30</v>
      </c>
      <c r="S31" s="103">
        <v>58</v>
      </c>
      <c r="T31" s="101">
        <v>540</v>
      </c>
      <c r="U31" s="102">
        <v>1295</v>
      </c>
      <c r="V31" s="103">
        <v>1835</v>
      </c>
      <c r="W31" s="53"/>
    </row>
    <row r="32" spans="1:26" s="3" customFormat="1" ht="15" customHeight="1">
      <c r="A32" s="44" t="s">
        <v>98</v>
      </c>
      <c r="B32" s="45">
        <v>2778</v>
      </c>
      <c r="C32" s="46">
        <v>4484</v>
      </c>
      <c r="D32" s="47">
        <v>7262</v>
      </c>
      <c r="E32" s="45">
        <v>1962</v>
      </c>
      <c r="F32" s="46">
        <v>3645</v>
      </c>
      <c r="G32" s="47">
        <v>5607</v>
      </c>
      <c r="H32" s="45">
        <v>195</v>
      </c>
      <c r="I32" s="46">
        <v>271</v>
      </c>
      <c r="J32" s="47">
        <v>466</v>
      </c>
      <c r="K32" s="45">
        <v>579</v>
      </c>
      <c r="L32" s="46">
        <v>849</v>
      </c>
      <c r="M32" s="47">
        <v>1428</v>
      </c>
      <c r="N32" s="45">
        <v>6</v>
      </c>
      <c r="O32" s="46">
        <v>10</v>
      </c>
      <c r="P32" s="47">
        <v>16</v>
      </c>
      <c r="Q32" s="45">
        <v>1833</v>
      </c>
      <c r="R32" s="46">
        <v>2796</v>
      </c>
      <c r="S32" s="47">
        <v>4629</v>
      </c>
      <c r="T32" s="45">
        <v>7353</v>
      </c>
      <c r="U32" s="46">
        <v>12055</v>
      </c>
      <c r="V32" s="47">
        <v>19408</v>
      </c>
      <c r="W32" s="53"/>
    </row>
    <row r="33" spans="1:23" s="9" customFormat="1" ht="15" customHeight="1">
      <c r="A33" s="100" t="s">
        <v>269</v>
      </c>
      <c r="B33" s="101">
        <v>0</v>
      </c>
      <c r="C33" s="102">
        <v>0</v>
      </c>
      <c r="D33" s="103">
        <v>0</v>
      </c>
      <c r="E33" s="101">
        <v>36</v>
      </c>
      <c r="F33" s="102">
        <v>64</v>
      </c>
      <c r="G33" s="103">
        <v>100</v>
      </c>
      <c r="H33" s="101">
        <v>12</v>
      </c>
      <c r="I33" s="102">
        <v>12</v>
      </c>
      <c r="J33" s="103">
        <v>24</v>
      </c>
      <c r="K33" s="101">
        <v>13</v>
      </c>
      <c r="L33" s="102">
        <v>12</v>
      </c>
      <c r="M33" s="103">
        <v>25</v>
      </c>
      <c r="N33" s="101">
        <v>0</v>
      </c>
      <c r="O33" s="102">
        <v>0</v>
      </c>
      <c r="P33" s="103">
        <v>0</v>
      </c>
      <c r="Q33" s="101">
        <v>115</v>
      </c>
      <c r="R33" s="102">
        <v>87</v>
      </c>
      <c r="S33" s="103">
        <v>202</v>
      </c>
      <c r="T33" s="101">
        <v>176</v>
      </c>
      <c r="U33" s="102">
        <v>175</v>
      </c>
      <c r="V33" s="103">
        <v>351</v>
      </c>
      <c r="W33" s="53"/>
    </row>
    <row r="34" spans="1:23" s="3" customFormat="1" ht="15" customHeight="1">
      <c r="A34" s="44" t="s">
        <v>270</v>
      </c>
      <c r="B34" s="45">
        <v>0</v>
      </c>
      <c r="C34" s="46">
        <v>0</v>
      </c>
      <c r="D34" s="47">
        <v>0</v>
      </c>
      <c r="E34" s="45">
        <v>36</v>
      </c>
      <c r="F34" s="46">
        <v>64</v>
      </c>
      <c r="G34" s="47">
        <v>100</v>
      </c>
      <c r="H34" s="45">
        <v>12</v>
      </c>
      <c r="I34" s="46">
        <v>12</v>
      </c>
      <c r="J34" s="47">
        <v>24</v>
      </c>
      <c r="K34" s="45">
        <v>13</v>
      </c>
      <c r="L34" s="46">
        <v>12</v>
      </c>
      <c r="M34" s="47">
        <v>25</v>
      </c>
      <c r="N34" s="45">
        <v>0</v>
      </c>
      <c r="O34" s="46">
        <v>0</v>
      </c>
      <c r="P34" s="47">
        <v>0</v>
      </c>
      <c r="Q34" s="45">
        <v>115</v>
      </c>
      <c r="R34" s="46">
        <v>87</v>
      </c>
      <c r="S34" s="47">
        <v>202</v>
      </c>
      <c r="T34" s="45">
        <v>176</v>
      </c>
      <c r="U34" s="46">
        <v>175</v>
      </c>
      <c r="V34" s="47">
        <v>351</v>
      </c>
      <c r="W34" s="53"/>
    </row>
    <row r="35" spans="1:23" ht="15" customHeight="1">
      <c r="A35" s="104" t="s">
        <v>22</v>
      </c>
      <c r="B35" s="105">
        <v>15530</v>
      </c>
      <c r="C35" s="106">
        <v>21182</v>
      </c>
      <c r="D35" s="107">
        <v>36712</v>
      </c>
      <c r="E35" s="105">
        <v>9380</v>
      </c>
      <c r="F35" s="106">
        <v>14745</v>
      </c>
      <c r="G35" s="107">
        <v>24125</v>
      </c>
      <c r="H35" s="105">
        <v>1076</v>
      </c>
      <c r="I35" s="106">
        <v>976</v>
      </c>
      <c r="J35" s="107">
        <v>2052</v>
      </c>
      <c r="K35" s="105">
        <v>2349</v>
      </c>
      <c r="L35" s="106">
        <v>2245</v>
      </c>
      <c r="M35" s="107">
        <v>4594</v>
      </c>
      <c r="N35" s="105">
        <v>125</v>
      </c>
      <c r="O35" s="106">
        <v>147</v>
      </c>
      <c r="P35" s="107">
        <v>272</v>
      </c>
      <c r="Q35" s="105">
        <v>2627</v>
      </c>
      <c r="R35" s="106">
        <v>3729</v>
      </c>
      <c r="S35" s="107">
        <v>6356</v>
      </c>
      <c r="T35" s="105">
        <v>31087</v>
      </c>
      <c r="U35" s="106">
        <v>43024</v>
      </c>
      <c r="V35" s="107">
        <v>74111</v>
      </c>
      <c r="W35" s="53"/>
    </row>
    <row r="36" spans="1:23" ht="15" customHeight="1">
      <c r="A36" s="100" t="s">
        <v>23</v>
      </c>
      <c r="B36" s="101">
        <v>32775</v>
      </c>
      <c r="C36" s="102">
        <v>39390</v>
      </c>
      <c r="D36" s="103">
        <v>72165</v>
      </c>
      <c r="E36" s="101">
        <v>22283</v>
      </c>
      <c r="F36" s="102">
        <v>29017</v>
      </c>
      <c r="G36" s="103">
        <v>51300</v>
      </c>
      <c r="H36" s="101">
        <v>7781</v>
      </c>
      <c r="I36" s="102">
        <v>6959</v>
      </c>
      <c r="J36" s="103">
        <v>14740</v>
      </c>
      <c r="K36" s="101">
        <v>6051</v>
      </c>
      <c r="L36" s="102">
        <v>5670</v>
      </c>
      <c r="M36" s="103">
        <v>11721</v>
      </c>
      <c r="N36" s="101">
        <v>0</v>
      </c>
      <c r="O36" s="102">
        <v>0</v>
      </c>
      <c r="P36" s="103">
        <v>0</v>
      </c>
      <c r="Q36" s="101">
        <v>4105</v>
      </c>
      <c r="R36" s="102">
        <v>5620</v>
      </c>
      <c r="S36" s="103">
        <v>9725</v>
      </c>
      <c r="T36" s="101">
        <v>72995</v>
      </c>
      <c r="U36" s="102">
        <v>86656</v>
      </c>
      <c r="V36" s="103">
        <v>159651</v>
      </c>
      <c r="W36" s="53"/>
    </row>
    <row r="37" spans="1:23" ht="15" customHeight="1">
      <c r="A37" s="100" t="s">
        <v>38</v>
      </c>
      <c r="B37" s="101">
        <v>27003</v>
      </c>
      <c r="C37" s="102">
        <v>35230</v>
      </c>
      <c r="D37" s="103">
        <v>62233</v>
      </c>
      <c r="E37" s="101">
        <v>16313</v>
      </c>
      <c r="F37" s="102">
        <v>24130</v>
      </c>
      <c r="G37" s="103">
        <v>40443</v>
      </c>
      <c r="H37" s="101">
        <v>1124</v>
      </c>
      <c r="I37" s="102">
        <v>1004</v>
      </c>
      <c r="J37" s="103">
        <v>2128</v>
      </c>
      <c r="K37" s="101">
        <v>2915</v>
      </c>
      <c r="L37" s="102">
        <v>2526</v>
      </c>
      <c r="M37" s="103">
        <v>5441</v>
      </c>
      <c r="N37" s="101">
        <v>340</v>
      </c>
      <c r="O37" s="102">
        <v>480</v>
      </c>
      <c r="P37" s="103">
        <v>820</v>
      </c>
      <c r="Q37" s="101">
        <v>3072</v>
      </c>
      <c r="R37" s="102">
        <v>4308</v>
      </c>
      <c r="S37" s="103">
        <v>7380</v>
      </c>
      <c r="T37" s="101">
        <v>50767</v>
      </c>
      <c r="U37" s="102">
        <v>67678</v>
      </c>
      <c r="V37" s="103">
        <v>118445</v>
      </c>
      <c r="W37" s="53"/>
    </row>
    <row r="38" spans="1:23" s="3" customFormat="1" ht="30" customHeight="1">
      <c r="A38" s="300" t="s">
        <v>29</v>
      </c>
      <c r="B38" s="301">
        <v>59778</v>
      </c>
      <c r="C38" s="302">
        <v>74620</v>
      </c>
      <c r="D38" s="302">
        <v>134398</v>
      </c>
      <c r="E38" s="301">
        <v>38596</v>
      </c>
      <c r="F38" s="302">
        <v>53147</v>
      </c>
      <c r="G38" s="302">
        <v>91743</v>
      </c>
      <c r="H38" s="301">
        <v>8905</v>
      </c>
      <c r="I38" s="302">
        <v>7963</v>
      </c>
      <c r="J38" s="302">
        <v>16868</v>
      </c>
      <c r="K38" s="301">
        <v>8966</v>
      </c>
      <c r="L38" s="302">
        <v>8196</v>
      </c>
      <c r="M38" s="302">
        <v>17162</v>
      </c>
      <c r="N38" s="301">
        <v>340</v>
      </c>
      <c r="O38" s="302">
        <v>480</v>
      </c>
      <c r="P38" s="302">
        <v>820</v>
      </c>
      <c r="Q38" s="301">
        <v>7177</v>
      </c>
      <c r="R38" s="302">
        <v>9928</v>
      </c>
      <c r="S38" s="302">
        <v>17105</v>
      </c>
      <c r="T38" s="301">
        <v>123762</v>
      </c>
      <c r="U38" s="302">
        <v>154334</v>
      </c>
      <c r="V38" s="303">
        <v>278096</v>
      </c>
      <c r="W38" s="53"/>
    </row>
    <row r="39" spans="1:23" ht="16.350000000000001" customHeight="1">
      <c r="A39" s="435" t="s">
        <v>254</v>
      </c>
      <c r="B39" s="445"/>
      <c r="C39" s="445"/>
      <c r="D39" s="445"/>
      <c r="E39" s="445"/>
      <c r="F39" s="445"/>
      <c r="G39" s="445"/>
      <c r="H39" s="445"/>
      <c r="I39" s="445"/>
      <c r="J39" s="445"/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6"/>
    </row>
    <row r="40" spans="1:23" ht="16.350000000000001" customHeight="1">
      <c r="A40" s="432" t="s">
        <v>219</v>
      </c>
      <c r="B40" s="443"/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  <c r="V40" s="444"/>
    </row>
    <row r="41" spans="1:23" ht="16.350000000000001" customHeight="1">
      <c r="A41" s="418" t="s">
        <v>404</v>
      </c>
      <c r="B41" s="447"/>
      <c r="C41" s="447"/>
      <c r="D41" s="447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8"/>
    </row>
    <row r="42" spans="1:23" ht="1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</row>
    <row r="43" spans="1:23" s="20" customFormat="1" ht="15" customHeight="1">
      <c r="A43" s="109" t="s">
        <v>145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</row>
    <row r="44" spans="1:23" s="20" customFormat="1" ht="1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231"/>
      <c r="U44" s="231"/>
      <c r="V44" s="231"/>
    </row>
    <row r="45" spans="1:23" s="20" customFormat="1" ht="15" customHeight="1">
      <c r="A45" s="8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</row>
    <row r="46" spans="1:23" s="20" customFormat="1" ht="15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</row>
    <row r="47" spans="1:23" s="20" customFormat="1" ht="15" customHeight="1">
      <c r="A47" s="111" t="s">
        <v>47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</row>
    <row r="48" spans="1:23" ht="15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</row>
  </sheetData>
  <sheetProtection selectLockedCells="1" selectUnlockedCells="1"/>
  <mergeCells count="14">
    <mergeCell ref="A39:V39"/>
    <mergeCell ref="A40:V40"/>
    <mergeCell ref="A41:V41"/>
    <mergeCell ref="A1:V1"/>
    <mergeCell ref="A2:V2"/>
    <mergeCell ref="A3:V3"/>
    <mergeCell ref="A4:A5"/>
    <mergeCell ref="B4:D4"/>
    <mergeCell ref="E4:G4"/>
    <mergeCell ref="H4:J4"/>
    <mergeCell ref="K4:M4"/>
    <mergeCell ref="N4:P4"/>
    <mergeCell ref="Q4:S4"/>
    <mergeCell ref="T4:V4"/>
  </mergeCells>
  <hyperlinks>
    <hyperlink ref="A47" location="index!A1" display="Retour à l'index" xr:uid="{E357B293-5279-4C9D-9D7A-8F0C6A98147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5">
    <pageSetUpPr fitToPage="1"/>
  </sheetPr>
  <dimension ref="A1:AR33"/>
  <sheetViews>
    <sheetView showGridLines="0" zoomScale="80" zoomScaleNormal="80" zoomScalePageLayoutView="50" workbookViewId="0">
      <selection activeCell="U20" sqref="U20"/>
    </sheetView>
  </sheetViews>
  <sheetFormatPr baseColWidth="10" defaultColWidth="11.42578125" defaultRowHeight="12.75"/>
  <cols>
    <col min="1" max="1" width="35.140625" style="5" customWidth="1"/>
    <col min="2" max="2" width="15" style="5" customWidth="1"/>
    <col min="3" max="15" width="13.85546875" style="5" customWidth="1"/>
    <col min="16" max="26" width="9.85546875" style="5" customWidth="1"/>
    <col min="27" max="16384" width="11.42578125" style="5"/>
  </cols>
  <sheetData>
    <row r="1" spans="1:44" ht="19.350000000000001" customHeight="1">
      <c r="A1" s="426" t="s">
        <v>257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8"/>
      <c r="P1" s="18"/>
      <c r="Q1" s="18"/>
      <c r="R1" s="18"/>
      <c r="S1" s="18"/>
    </row>
    <row r="2" spans="1:44" ht="19.350000000000001" customHeight="1">
      <c r="A2" s="429" t="s">
        <v>451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1"/>
      <c r="P2" s="18"/>
      <c r="Q2" s="18"/>
      <c r="R2" s="18"/>
      <c r="S2" s="18"/>
    </row>
    <row r="3" spans="1:44" ht="19.350000000000001" customHeight="1">
      <c r="A3" s="438" t="s">
        <v>435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40"/>
      <c r="P3" s="18"/>
      <c r="Q3" s="18"/>
      <c r="R3" s="18"/>
      <c r="S3" s="18"/>
    </row>
    <row r="4" spans="1:44" s="11" customFormat="1" ht="20.100000000000001" customHeight="1">
      <c r="A4" s="424"/>
      <c r="B4" s="507" t="s">
        <v>56</v>
      </c>
      <c r="C4" s="505" t="s">
        <v>92</v>
      </c>
      <c r="D4" s="505"/>
      <c r="E4" s="506"/>
      <c r="F4" s="505" t="s">
        <v>93</v>
      </c>
      <c r="G4" s="505"/>
      <c r="H4" s="506"/>
      <c r="I4" s="505" t="s">
        <v>94</v>
      </c>
      <c r="J4" s="505"/>
      <c r="K4" s="506"/>
      <c r="L4" s="505" t="s">
        <v>95</v>
      </c>
      <c r="M4" s="505"/>
      <c r="N4" s="506"/>
      <c r="O4" s="560" t="s">
        <v>111</v>
      </c>
    </row>
    <row r="5" spans="1:44" ht="15" customHeight="1">
      <c r="A5" s="425"/>
      <c r="B5" s="421"/>
      <c r="C5" s="233" t="s">
        <v>30</v>
      </c>
      <c r="D5" s="234" t="s">
        <v>31</v>
      </c>
      <c r="E5" s="235" t="s">
        <v>111</v>
      </c>
      <c r="F5" s="233" t="s">
        <v>30</v>
      </c>
      <c r="G5" s="234" t="s">
        <v>31</v>
      </c>
      <c r="H5" s="112" t="s">
        <v>111</v>
      </c>
      <c r="I5" s="233" t="s">
        <v>30</v>
      </c>
      <c r="J5" s="234" t="s">
        <v>31</v>
      </c>
      <c r="K5" s="235" t="s">
        <v>111</v>
      </c>
      <c r="L5" s="233" t="s">
        <v>30</v>
      </c>
      <c r="M5" s="234" t="s">
        <v>31</v>
      </c>
      <c r="N5" s="112" t="s">
        <v>111</v>
      </c>
      <c r="O5" s="532"/>
    </row>
    <row r="6" spans="1:44" ht="15.95" customHeight="1">
      <c r="A6" s="156" t="s">
        <v>22</v>
      </c>
      <c r="B6" s="157" t="s">
        <v>73</v>
      </c>
      <c r="C6" s="158" t="s">
        <v>110</v>
      </c>
      <c r="D6" s="236" t="s">
        <v>110</v>
      </c>
      <c r="E6" s="160">
        <v>17732</v>
      </c>
      <c r="F6" s="158" t="s">
        <v>110</v>
      </c>
      <c r="G6" s="159" t="s">
        <v>110</v>
      </c>
      <c r="H6" s="160">
        <v>21552</v>
      </c>
      <c r="I6" s="158" t="s">
        <v>110</v>
      </c>
      <c r="J6" s="237" t="s">
        <v>110</v>
      </c>
      <c r="K6" s="160">
        <v>14874</v>
      </c>
      <c r="L6" s="158" t="s">
        <v>110</v>
      </c>
      <c r="M6" s="237" t="s">
        <v>110</v>
      </c>
      <c r="N6" s="160">
        <v>300</v>
      </c>
      <c r="O6" s="238">
        <v>54458</v>
      </c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44" ht="15.95" customHeight="1">
      <c r="A7" s="162" t="s">
        <v>96</v>
      </c>
      <c r="B7" s="163" t="s">
        <v>73</v>
      </c>
      <c r="C7" s="164" t="s">
        <v>110</v>
      </c>
      <c r="D7" s="239" t="s">
        <v>110</v>
      </c>
      <c r="E7" s="166">
        <v>38585</v>
      </c>
      <c r="F7" s="164" t="s">
        <v>110</v>
      </c>
      <c r="G7" s="165" t="s">
        <v>110</v>
      </c>
      <c r="H7" s="166">
        <v>46933</v>
      </c>
      <c r="I7" s="164" t="s">
        <v>110</v>
      </c>
      <c r="J7" s="239" t="s">
        <v>110</v>
      </c>
      <c r="K7" s="166">
        <v>20488</v>
      </c>
      <c r="L7" s="164" t="s">
        <v>110</v>
      </c>
      <c r="M7" s="239" t="s">
        <v>110</v>
      </c>
      <c r="N7" s="166">
        <v>150</v>
      </c>
      <c r="O7" s="240">
        <v>106156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.95" customHeight="1">
      <c r="A8" s="156" t="s">
        <v>22</v>
      </c>
      <c r="B8" s="157" t="s">
        <v>79</v>
      </c>
      <c r="C8" s="158" t="s">
        <v>110</v>
      </c>
      <c r="D8" s="159" t="s">
        <v>110</v>
      </c>
      <c r="E8" s="160">
        <v>17580</v>
      </c>
      <c r="F8" s="158" t="s">
        <v>110</v>
      </c>
      <c r="G8" s="241" t="s">
        <v>110</v>
      </c>
      <c r="H8" s="160">
        <v>20404</v>
      </c>
      <c r="I8" s="158" t="s">
        <v>110</v>
      </c>
      <c r="J8" s="241" t="s">
        <v>110</v>
      </c>
      <c r="K8" s="160">
        <v>13009</v>
      </c>
      <c r="L8" s="158" t="s">
        <v>110</v>
      </c>
      <c r="M8" s="241" t="s">
        <v>110</v>
      </c>
      <c r="N8" s="160">
        <v>232</v>
      </c>
      <c r="O8" s="238">
        <v>51225</v>
      </c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44" ht="15.95" customHeight="1">
      <c r="A9" s="162" t="s">
        <v>96</v>
      </c>
      <c r="B9" s="163" t="s">
        <v>79</v>
      </c>
      <c r="C9" s="164" t="s">
        <v>110</v>
      </c>
      <c r="D9" s="165" t="s">
        <v>110</v>
      </c>
      <c r="E9" s="166">
        <v>39943</v>
      </c>
      <c r="F9" s="164" t="s">
        <v>110</v>
      </c>
      <c r="G9" s="165" t="s">
        <v>110</v>
      </c>
      <c r="H9" s="166">
        <v>46045</v>
      </c>
      <c r="I9" s="164" t="s">
        <v>110</v>
      </c>
      <c r="J9" s="239" t="s">
        <v>110</v>
      </c>
      <c r="K9" s="166">
        <v>21165</v>
      </c>
      <c r="L9" s="164" t="s">
        <v>110</v>
      </c>
      <c r="M9" s="239" t="s">
        <v>110</v>
      </c>
      <c r="N9" s="166">
        <v>119</v>
      </c>
      <c r="O9" s="240">
        <v>107272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5.95" customHeight="1">
      <c r="A10" s="156" t="s">
        <v>22</v>
      </c>
      <c r="B10" s="157" t="s">
        <v>99</v>
      </c>
      <c r="C10" s="158" t="s">
        <v>110</v>
      </c>
      <c r="D10" s="241" t="s">
        <v>110</v>
      </c>
      <c r="E10" s="160">
        <v>16118</v>
      </c>
      <c r="F10" s="158" t="s">
        <v>110</v>
      </c>
      <c r="G10" s="241" t="s">
        <v>110</v>
      </c>
      <c r="H10" s="160">
        <v>19920</v>
      </c>
      <c r="I10" s="158" t="s">
        <v>110</v>
      </c>
      <c r="J10" s="241" t="s">
        <v>110</v>
      </c>
      <c r="K10" s="160">
        <v>13625</v>
      </c>
      <c r="L10" s="158" t="s">
        <v>110</v>
      </c>
      <c r="M10" s="241" t="s">
        <v>110</v>
      </c>
      <c r="N10" s="160">
        <v>214</v>
      </c>
      <c r="O10" s="238">
        <v>49877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44" ht="15.95" customHeight="1">
      <c r="A11" s="162" t="s">
        <v>96</v>
      </c>
      <c r="B11" s="163" t="s">
        <v>99</v>
      </c>
      <c r="C11" s="164" t="s">
        <v>110</v>
      </c>
      <c r="D11" s="165" t="s">
        <v>110</v>
      </c>
      <c r="E11" s="166">
        <v>37250</v>
      </c>
      <c r="F11" s="164" t="s">
        <v>110</v>
      </c>
      <c r="G11" s="165" t="s">
        <v>110</v>
      </c>
      <c r="H11" s="166">
        <v>43527</v>
      </c>
      <c r="I11" s="164" t="s">
        <v>110</v>
      </c>
      <c r="J11" s="239" t="s">
        <v>110</v>
      </c>
      <c r="K11" s="166">
        <v>20003</v>
      </c>
      <c r="L11" s="164" t="s">
        <v>110</v>
      </c>
      <c r="M11" s="239" t="s">
        <v>110</v>
      </c>
      <c r="N11" s="166">
        <v>116</v>
      </c>
      <c r="O11" s="240">
        <v>100896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5.95" customHeight="1">
      <c r="A12" s="156" t="s">
        <v>22</v>
      </c>
      <c r="B12" s="157" t="s">
        <v>153</v>
      </c>
      <c r="C12" s="158" t="s">
        <v>110</v>
      </c>
      <c r="D12" s="241" t="s">
        <v>110</v>
      </c>
      <c r="E12" s="160">
        <v>15507</v>
      </c>
      <c r="F12" s="158" t="s">
        <v>110</v>
      </c>
      <c r="G12" s="241" t="s">
        <v>110</v>
      </c>
      <c r="H12" s="160">
        <v>18631</v>
      </c>
      <c r="I12" s="158" t="s">
        <v>110</v>
      </c>
      <c r="J12" s="241" t="s">
        <v>110</v>
      </c>
      <c r="K12" s="160">
        <v>12396</v>
      </c>
      <c r="L12" s="158" t="s">
        <v>110</v>
      </c>
      <c r="M12" s="241" t="s">
        <v>110</v>
      </c>
      <c r="N12" s="160">
        <v>216</v>
      </c>
      <c r="O12" s="238">
        <v>46750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44" ht="15.95" customHeight="1">
      <c r="A13" s="162" t="s">
        <v>96</v>
      </c>
      <c r="B13" s="163" t="s">
        <v>153</v>
      </c>
      <c r="C13" s="164" t="s">
        <v>110</v>
      </c>
      <c r="D13" s="165" t="s">
        <v>110</v>
      </c>
      <c r="E13" s="166">
        <v>35865</v>
      </c>
      <c r="F13" s="164" t="s">
        <v>110</v>
      </c>
      <c r="G13" s="165" t="s">
        <v>110</v>
      </c>
      <c r="H13" s="166">
        <v>42929</v>
      </c>
      <c r="I13" s="164" t="s">
        <v>110</v>
      </c>
      <c r="J13" s="239" t="s">
        <v>110</v>
      </c>
      <c r="K13" s="166">
        <v>18943</v>
      </c>
      <c r="L13" s="164" t="s">
        <v>110</v>
      </c>
      <c r="M13" s="239" t="s">
        <v>110</v>
      </c>
      <c r="N13" s="166">
        <v>148</v>
      </c>
      <c r="O13" s="240">
        <v>97885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5.95" customHeight="1">
      <c r="A14" s="156" t="s">
        <v>22</v>
      </c>
      <c r="B14" s="157" t="s">
        <v>160</v>
      </c>
      <c r="C14" s="158" t="s">
        <v>110</v>
      </c>
      <c r="D14" s="241" t="s">
        <v>110</v>
      </c>
      <c r="E14" s="160">
        <v>15168</v>
      </c>
      <c r="F14" s="158" t="s">
        <v>110</v>
      </c>
      <c r="G14" s="241" t="s">
        <v>110</v>
      </c>
      <c r="H14" s="160">
        <v>17031</v>
      </c>
      <c r="I14" s="158" t="s">
        <v>110</v>
      </c>
      <c r="J14" s="241" t="s">
        <v>110</v>
      </c>
      <c r="K14" s="160">
        <v>12257</v>
      </c>
      <c r="L14" s="158" t="s">
        <v>110</v>
      </c>
      <c r="M14" s="241" t="s">
        <v>110</v>
      </c>
      <c r="N14" s="160">
        <v>209</v>
      </c>
      <c r="O14" s="238">
        <v>44665</v>
      </c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44" ht="15.95" customHeight="1">
      <c r="A15" s="162" t="s">
        <v>96</v>
      </c>
      <c r="B15" s="163" t="s">
        <v>160</v>
      </c>
      <c r="C15" s="164" t="s">
        <v>110</v>
      </c>
      <c r="D15" s="165" t="s">
        <v>110</v>
      </c>
      <c r="E15" s="166">
        <v>35696</v>
      </c>
      <c r="F15" s="164" t="s">
        <v>110</v>
      </c>
      <c r="G15" s="165" t="s">
        <v>110</v>
      </c>
      <c r="H15" s="166">
        <v>43041</v>
      </c>
      <c r="I15" s="164" t="s">
        <v>110</v>
      </c>
      <c r="J15" s="239" t="s">
        <v>110</v>
      </c>
      <c r="K15" s="166">
        <v>18893</v>
      </c>
      <c r="L15" s="164" t="s">
        <v>110</v>
      </c>
      <c r="M15" s="239" t="s">
        <v>110</v>
      </c>
      <c r="N15" s="166">
        <v>139</v>
      </c>
      <c r="O15" s="240">
        <v>97769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5.95" customHeight="1">
      <c r="A16" s="156" t="s">
        <v>22</v>
      </c>
      <c r="B16" s="157" t="s">
        <v>163</v>
      </c>
      <c r="C16" s="158" t="s">
        <v>110</v>
      </c>
      <c r="D16" s="241" t="s">
        <v>110</v>
      </c>
      <c r="E16" s="160">
        <v>14620</v>
      </c>
      <c r="F16" s="158" t="s">
        <v>110</v>
      </c>
      <c r="G16" s="241" t="s">
        <v>110</v>
      </c>
      <c r="H16" s="160">
        <v>16726</v>
      </c>
      <c r="I16" s="158" t="s">
        <v>110</v>
      </c>
      <c r="J16" s="241" t="s">
        <v>110</v>
      </c>
      <c r="K16" s="160">
        <v>13725</v>
      </c>
      <c r="L16" s="158" t="s">
        <v>110</v>
      </c>
      <c r="M16" s="241" t="s">
        <v>110</v>
      </c>
      <c r="N16" s="160">
        <v>119</v>
      </c>
      <c r="O16" s="238">
        <v>45190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44" ht="15.95" customHeight="1">
      <c r="A17" s="162" t="s">
        <v>96</v>
      </c>
      <c r="B17" s="163" t="s">
        <v>163</v>
      </c>
      <c r="C17" s="164" t="s">
        <v>110</v>
      </c>
      <c r="D17" s="165" t="s">
        <v>110</v>
      </c>
      <c r="E17" s="166">
        <v>34915</v>
      </c>
      <c r="F17" s="164" t="s">
        <v>110</v>
      </c>
      <c r="G17" s="165" t="s">
        <v>110</v>
      </c>
      <c r="H17" s="166">
        <v>41473</v>
      </c>
      <c r="I17" s="164" t="s">
        <v>110</v>
      </c>
      <c r="J17" s="239" t="s">
        <v>110</v>
      </c>
      <c r="K17" s="166">
        <v>18441</v>
      </c>
      <c r="L17" s="164" t="s">
        <v>110</v>
      </c>
      <c r="M17" s="239" t="s">
        <v>110</v>
      </c>
      <c r="N17" s="166">
        <v>152</v>
      </c>
      <c r="O17" s="240">
        <v>94981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5.95" customHeight="1">
      <c r="A18" s="156" t="s">
        <v>22</v>
      </c>
      <c r="B18" s="157" t="s">
        <v>165</v>
      </c>
      <c r="C18" s="158" t="s">
        <v>110</v>
      </c>
      <c r="D18" s="241" t="s">
        <v>110</v>
      </c>
      <c r="E18" s="160">
        <v>11015</v>
      </c>
      <c r="F18" s="158" t="s">
        <v>110</v>
      </c>
      <c r="G18" s="241" t="s">
        <v>110</v>
      </c>
      <c r="H18" s="160">
        <v>13380</v>
      </c>
      <c r="I18" s="158" t="s">
        <v>110</v>
      </c>
      <c r="J18" s="241" t="s">
        <v>110</v>
      </c>
      <c r="K18" s="160">
        <v>11230</v>
      </c>
      <c r="L18" s="158" t="s">
        <v>110</v>
      </c>
      <c r="M18" s="241" t="s">
        <v>110</v>
      </c>
      <c r="N18" s="160">
        <v>143</v>
      </c>
      <c r="O18" s="238">
        <v>35768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44" ht="15.95" customHeight="1">
      <c r="A19" s="298" t="s">
        <v>96</v>
      </c>
      <c r="B19" s="299" t="s">
        <v>165</v>
      </c>
      <c r="C19" s="312" t="s">
        <v>110</v>
      </c>
      <c r="D19" s="313" t="s">
        <v>110</v>
      </c>
      <c r="E19" s="314">
        <v>28387</v>
      </c>
      <c r="F19" s="312" t="s">
        <v>110</v>
      </c>
      <c r="G19" s="313" t="s">
        <v>110</v>
      </c>
      <c r="H19" s="314">
        <v>36487</v>
      </c>
      <c r="I19" s="312" t="s">
        <v>110</v>
      </c>
      <c r="J19" s="324" t="s">
        <v>110</v>
      </c>
      <c r="K19" s="314">
        <v>18603</v>
      </c>
      <c r="L19" s="312" t="s">
        <v>110</v>
      </c>
      <c r="M19" s="324" t="s">
        <v>110</v>
      </c>
      <c r="N19" s="314">
        <v>156</v>
      </c>
      <c r="O19" s="325">
        <v>83633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5.95" customHeight="1">
      <c r="A20" s="156" t="s">
        <v>22</v>
      </c>
      <c r="B20" s="157" t="s">
        <v>312</v>
      </c>
      <c r="C20" s="158" t="s">
        <v>110</v>
      </c>
      <c r="D20" s="241" t="s">
        <v>110</v>
      </c>
      <c r="E20" s="160">
        <v>13601</v>
      </c>
      <c r="F20" s="158" t="s">
        <v>110</v>
      </c>
      <c r="G20" s="241" t="s">
        <v>110</v>
      </c>
      <c r="H20" s="160">
        <v>14332</v>
      </c>
      <c r="I20" s="158" t="s">
        <v>110</v>
      </c>
      <c r="J20" s="241" t="s">
        <v>110</v>
      </c>
      <c r="K20" s="160">
        <v>11136</v>
      </c>
      <c r="L20" s="158" t="s">
        <v>110</v>
      </c>
      <c r="M20" s="241" t="s">
        <v>110</v>
      </c>
      <c r="N20" s="160">
        <v>145</v>
      </c>
      <c r="O20" s="238">
        <v>39214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44" ht="15.95" customHeight="1">
      <c r="A21" s="298" t="s">
        <v>96</v>
      </c>
      <c r="B21" s="299" t="s">
        <v>312</v>
      </c>
      <c r="C21" s="312" t="s">
        <v>110</v>
      </c>
      <c r="D21" s="313" t="s">
        <v>110</v>
      </c>
      <c r="E21" s="314">
        <v>29628</v>
      </c>
      <c r="F21" s="312" t="s">
        <v>110</v>
      </c>
      <c r="G21" s="313" t="s">
        <v>110</v>
      </c>
      <c r="H21" s="314">
        <v>36848</v>
      </c>
      <c r="I21" s="312" t="s">
        <v>110</v>
      </c>
      <c r="J21" s="324" t="s">
        <v>110</v>
      </c>
      <c r="K21" s="314">
        <v>17105</v>
      </c>
      <c r="L21" s="312" t="s">
        <v>110</v>
      </c>
      <c r="M21" s="324" t="s">
        <v>110</v>
      </c>
      <c r="N21" s="314">
        <v>174</v>
      </c>
      <c r="O21" s="325">
        <v>83755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5.95" customHeight="1">
      <c r="A22" s="156" t="s">
        <v>22</v>
      </c>
      <c r="B22" s="157" t="s">
        <v>416</v>
      </c>
      <c r="C22" s="158" t="s">
        <v>110</v>
      </c>
      <c r="D22" s="241" t="s">
        <v>110</v>
      </c>
      <c r="E22" s="160">
        <v>15679</v>
      </c>
      <c r="F22" s="158" t="s">
        <v>110</v>
      </c>
      <c r="G22" s="241" t="s">
        <v>110</v>
      </c>
      <c r="H22" s="160">
        <v>15366</v>
      </c>
      <c r="I22" s="158" t="s">
        <v>110</v>
      </c>
      <c r="J22" s="241" t="s">
        <v>110</v>
      </c>
      <c r="K22" s="160">
        <v>11206</v>
      </c>
      <c r="L22" s="158" t="s">
        <v>110</v>
      </c>
      <c r="M22" s="241" t="s">
        <v>110</v>
      </c>
      <c r="N22" s="160">
        <v>146</v>
      </c>
      <c r="O22" s="238">
        <v>42397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44" ht="15.95" customHeight="1">
      <c r="A23" s="298" t="s">
        <v>96</v>
      </c>
      <c r="B23" s="299" t="s">
        <v>416</v>
      </c>
      <c r="C23" s="312" t="s">
        <v>110</v>
      </c>
      <c r="D23" s="313" t="s">
        <v>110</v>
      </c>
      <c r="E23" s="314">
        <v>32147</v>
      </c>
      <c r="F23" s="312" t="s">
        <v>110</v>
      </c>
      <c r="G23" s="313" t="s">
        <v>110</v>
      </c>
      <c r="H23" s="314">
        <v>39539</v>
      </c>
      <c r="I23" s="312" t="s">
        <v>110</v>
      </c>
      <c r="J23" s="324" t="s">
        <v>110</v>
      </c>
      <c r="K23" s="314">
        <v>17489</v>
      </c>
      <c r="L23" s="312" t="s">
        <v>110</v>
      </c>
      <c r="M23" s="324" t="s">
        <v>110</v>
      </c>
      <c r="N23" s="314">
        <v>194</v>
      </c>
      <c r="O23" s="325">
        <v>89369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5.95" customHeight="1">
      <c r="A24" s="156" t="s">
        <v>22</v>
      </c>
      <c r="B24" s="157" t="s">
        <v>421</v>
      </c>
      <c r="C24" s="158" t="s">
        <v>110</v>
      </c>
      <c r="D24" s="241" t="s">
        <v>110</v>
      </c>
      <c r="E24" s="160">
        <v>15866</v>
      </c>
      <c r="F24" s="158" t="s">
        <v>110</v>
      </c>
      <c r="G24" s="241" t="s">
        <v>110</v>
      </c>
      <c r="H24" s="160">
        <v>15359</v>
      </c>
      <c r="I24" s="158" t="s">
        <v>110</v>
      </c>
      <c r="J24" s="241" t="s">
        <v>110</v>
      </c>
      <c r="K24" s="160">
        <v>11285</v>
      </c>
      <c r="L24" s="158" t="s">
        <v>110</v>
      </c>
      <c r="M24" s="241" t="s">
        <v>110</v>
      </c>
      <c r="N24" s="160">
        <v>101</v>
      </c>
      <c r="O24" s="238">
        <v>42611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44" ht="15.95" customHeight="1">
      <c r="A25" s="298" t="s">
        <v>96</v>
      </c>
      <c r="B25" s="299" t="s">
        <v>421</v>
      </c>
      <c r="C25" s="312" t="s">
        <v>110</v>
      </c>
      <c r="D25" s="313" t="s">
        <v>110</v>
      </c>
      <c r="E25" s="314">
        <v>34786</v>
      </c>
      <c r="F25" s="312" t="s">
        <v>110</v>
      </c>
      <c r="G25" s="313" t="s">
        <v>110</v>
      </c>
      <c r="H25" s="314">
        <v>40958</v>
      </c>
      <c r="I25" s="312" t="s">
        <v>110</v>
      </c>
      <c r="J25" s="324" t="s">
        <v>110</v>
      </c>
      <c r="K25" s="314">
        <v>18162</v>
      </c>
      <c r="L25" s="312" t="s">
        <v>110</v>
      </c>
      <c r="M25" s="324" t="s">
        <v>110</v>
      </c>
      <c r="N25" s="314">
        <v>199</v>
      </c>
      <c r="O25" s="325">
        <v>94105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6.350000000000001" customHeight="1">
      <c r="A26" s="435" t="s">
        <v>245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6.350000000000001" customHeight="1">
      <c r="A27" s="432" t="s">
        <v>219</v>
      </c>
      <c r="B27" s="433"/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6.350000000000001" customHeight="1">
      <c r="A28" s="418" t="s">
        <v>258</v>
      </c>
      <c r="B28" s="419"/>
      <c r="C28" s="419"/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2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5" customHeight="1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</row>
    <row r="30" spans="1:44" ht="15" customHeight="1">
      <c r="A30" s="242" t="s">
        <v>151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</row>
    <row r="31" spans="1:44" ht="15" customHeight="1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</row>
    <row r="32" spans="1:44" ht="12.75" customHeight="1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</row>
    <row r="33" spans="1:15" ht="12.75" customHeight="1">
      <c r="A33" s="111" t="s">
        <v>47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</row>
  </sheetData>
  <mergeCells count="13">
    <mergeCell ref="A2:O2"/>
    <mergeCell ref="A1:O1"/>
    <mergeCell ref="A27:O27"/>
    <mergeCell ref="A26:O26"/>
    <mergeCell ref="A28:O28"/>
    <mergeCell ref="I4:K4"/>
    <mergeCell ref="L4:N4"/>
    <mergeCell ref="A3:O3"/>
    <mergeCell ref="A4:A5"/>
    <mergeCell ref="B4:B5"/>
    <mergeCell ref="C4:E4"/>
    <mergeCell ref="F4:H4"/>
    <mergeCell ref="O4:O5"/>
  </mergeCells>
  <hyperlinks>
    <hyperlink ref="A33" location="index!A1" display="Retour à l'index" xr:uid="{00000000-0004-0000-1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 &amp;N&amp;R© IBSA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16">
    <pageSetUpPr fitToPage="1"/>
  </sheetPr>
  <dimension ref="A1:AU32"/>
  <sheetViews>
    <sheetView showGridLines="0" zoomScale="80" zoomScaleNormal="80" zoomScalePageLayoutView="50" workbookViewId="0">
      <selection sqref="A1:S1"/>
    </sheetView>
  </sheetViews>
  <sheetFormatPr baseColWidth="10" defaultColWidth="11.42578125" defaultRowHeight="12.75"/>
  <cols>
    <col min="1" max="1" width="35.140625" style="5" customWidth="1"/>
    <col min="2" max="2" width="15" style="5" customWidth="1"/>
    <col min="3" max="19" width="13.85546875" style="5" customWidth="1"/>
    <col min="20" max="29" width="9.85546875" style="5" customWidth="1"/>
    <col min="30" max="16384" width="11.42578125" style="5"/>
  </cols>
  <sheetData>
    <row r="1" spans="1:47" ht="19.350000000000001" customHeight="1">
      <c r="A1" s="426" t="s">
        <v>259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8"/>
      <c r="T1" s="18"/>
      <c r="U1" s="18"/>
      <c r="V1" s="18"/>
    </row>
    <row r="2" spans="1:47" ht="19.350000000000001" customHeight="1">
      <c r="A2" s="429" t="s">
        <v>260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1"/>
      <c r="T2" s="18"/>
      <c r="U2" s="18"/>
      <c r="V2" s="18"/>
    </row>
    <row r="3" spans="1:47" ht="19.350000000000001" customHeight="1">
      <c r="A3" s="438" t="s">
        <v>418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40"/>
      <c r="T3" s="18"/>
      <c r="U3" s="18"/>
      <c r="V3" s="18"/>
    </row>
    <row r="4" spans="1:47" s="11" customFormat="1" ht="33.6" customHeight="1">
      <c r="A4" s="424"/>
      <c r="B4" s="507" t="s">
        <v>56</v>
      </c>
      <c r="C4" s="505" t="s">
        <v>158</v>
      </c>
      <c r="D4" s="505"/>
      <c r="E4" s="505"/>
      <c r="F4" s="506"/>
      <c r="G4" s="505" t="s">
        <v>112</v>
      </c>
      <c r="H4" s="505"/>
      <c r="I4" s="505"/>
      <c r="J4" s="506"/>
      <c r="K4" s="561" t="s">
        <v>106</v>
      </c>
      <c r="L4" s="561"/>
      <c r="M4" s="561"/>
      <c r="N4" s="562"/>
      <c r="O4" s="505" t="s">
        <v>105</v>
      </c>
      <c r="P4" s="505"/>
      <c r="Q4" s="505"/>
      <c r="R4" s="506"/>
      <c r="S4" s="478" t="s">
        <v>28</v>
      </c>
    </row>
    <row r="5" spans="1:47" ht="20.100000000000001" customHeight="1">
      <c r="A5" s="425"/>
      <c r="B5" s="421"/>
      <c r="C5" s="154" t="s">
        <v>30</v>
      </c>
      <c r="D5" s="243" t="s">
        <v>31</v>
      </c>
      <c r="E5" s="169" t="s">
        <v>104</v>
      </c>
      <c r="F5" s="155" t="s">
        <v>28</v>
      </c>
      <c r="G5" s="154" t="s">
        <v>30</v>
      </c>
      <c r="H5" s="243" t="s">
        <v>31</v>
      </c>
      <c r="I5" s="169" t="s">
        <v>104</v>
      </c>
      <c r="J5" s="155" t="s">
        <v>28</v>
      </c>
      <c r="K5" s="154" t="s">
        <v>30</v>
      </c>
      <c r="L5" s="243" t="s">
        <v>31</v>
      </c>
      <c r="M5" s="169" t="s">
        <v>104</v>
      </c>
      <c r="N5" s="155" t="s">
        <v>28</v>
      </c>
      <c r="O5" s="154" t="s">
        <v>30</v>
      </c>
      <c r="P5" s="243" t="s">
        <v>31</v>
      </c>
      <c r="Q5" s="169" t="s">
        <v>104</v>
      </c>
      <c r="R5" s="155" t="s">
        <v>28</v>
      </c>
      <c r="S5" s="501"/>
    </row>
    <row r="6" spans="1:47" ht="15.95" customHeight="1">
      <c r="A6" s="156" t="s">
        <v>22</v>
      </c>
      <c r="B6" s="157" t="s">
        <v>73</v>
      </c>
      <c r="C6" s="158">
        <v>1087</v>
      </c>
      <c r="D6" s="159">
        <v>1142</v>
      </c>
      <c r="E6" s="159">
        <v>0</v>
      </c>
      <c r="F6" s="160">
        <v>2229</v>
      </c>
      <c r="G6" s="158">
        <v>9951</v>
      </c>
      <c r="H6" s="159">
        <v>14741</v>
      </c>
      <c r="I6" s="159">
        <v>1</v>
      </c>
      <c r="J6" s="160">
        <v>24693</v>
      </c>
      <c r="K6" s="158">
        <v>391</v>
      </c>
      <c r="L6" s="159">
        <v>394</v>
      </c>
      <c r="M6" s="159">
        <v>0</v>
      </c>
      <c r="N6" s="160">
        <v>785</v>
      </c>
      <c r="O6" s="158">
        <v>168</v>
      </c>
      <c r="P6" s="159">
        <v>291</v>
      </c>
      <c r="Q6" s="159">
        <v>0</v>
      </c>
      <c r="R6" s="160">
        <v>459</v>
      </c>
      <c r="S6" s="238">
        <v>28166</v>
      </c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7" ht="15.95" customHeight="1">
      <c r="A7" s="162" t="s">
        <v>152</v>
      </c>
      <c r="B7" s="163" t="s">
        <v>73</v>
      </c>
      <c r="C7" s="164">
        <v>15039</v>
      </c>
      <c r="D7" s="165">
        <v>21782</v>
      </c>
      <c r="E7" s="165">
        <v>1</v>
      </c>
      <c r="F7" s="166">
        <v>36822</v>
      </c>
      <c r="G7" s="164">
        <v>95436</v>
      </c>
      <c r="H7" s="165">
        <v>144923</v>
      </c>
      <c r="I7" s="165">
        <v>66</v>
      </c>
      <c r="J7" s="166">
        <v>240425</v>
      </c>
      <c r="K7" s="164">
        <v>7115</v>
      </c>
      <c r="L7" s="165">
        <v>7987</v>
      </c>
      <c r="M7" s="165">
        <v>2</v>
      </c>
      <c r="N7" s="166">
        <v>15104</v>
      </c>
      <c r="O7" s="164">
        <v>2659</v>
      </c>
      <c r="P7" s="165">
        <v>5318</v>
      </c>
      <c r="Q7" s="165">
        <v>1</v>
      </c>
      <c r="R7" s="166">
        <v>7978</v>
      </c>
      <c r="S7" s="240">
        <v>300329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.95" customHeight="1">
      <c r="A8" s="156" t="s">
        <v>22</v>
      </c>
      <c r="B8" s="157" t="s">
        <v>79</v>
      </c>
      <c r="C8" s="158">
        <v>1364</v>
      </c>
      <c r="D8" s="159">
        <v>1303</v>
      </c>
      <c r="E8" s="159">
        <v>0</v>
      </c>
      <c r="F8" s="160">
        <v>2667</v>
      </c>
      <c r="G8" s="158">
        <v>10454</v>
      </c>
      <c r="H8" s="159">
        <v>14688</v>
      </c>
      <c r="I8" s="159">
        <v>6</v>
      </c>
      <c r="J8" s="160">
        <v>25148</v>
      </c>
      <c r="K8" s="158">
        <v>368</v>
      </c>
      <c r="L8" s="159">
        <v>336</v>
      </c>
      <c r="M8" s="159">
        <v>1</v>
      </c>
      <c r="N8" s="160">
        <v>705</v>
      </c>
      <c r="O8" s="158">
        <v>165</v>
      </c>
      <c r="P8" s="159">
        <v>302</v>
      </c>
      <c r="Q8" s="159">
        <v>0</v>
      </c>
      <c r="R8" s="160">
        <v>467</v>
      </c>
      <c r="S8" s="238">
        <v>28987</v>
      </c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47" ht="15.95" customHeight="1">
      <c r="A9" s="162" t="s">
        <v>152</v>
      </c>
      <c r="B9" s="163" t="s">
        <v>79</v>
      </c>
      <c r="C9" s="164">
        <v>16944</v>
      </c>
      <c r="D9" s="165">
        <v>22006</v>
      </c>
      <c r="E9" s="165">
        <v>2</v>
      </c>
      <c r="F9" s="166">
        <v>38952</v>
      </c>
      <c r="G9" s="164">
        <v>94630</v>
      </c>
      <c r="H9" s="165">
        <v>138857</v>
      </c>
      <c r="I9" s="165">
        <v>115</v>
      </c>
      <c r="J9" s="166">
        <v>233602</v>
      </c>
      <c r="K9" s="164">
        <v>7075</v>
      </c>
      <c r="L9" s="165">
        <v>7915</v>
      </c>
      <c r="M9" s="165">
        <v>5</v>
      </c>
      <c r="N9" s="166">
        <v>14995</v>
      </c>
      <c r="O9" s="164">
        <v>2569</v>
      </c>
      <c r="P9" s="165">
        <v>4876</v>
      </c>
      <c r="Q9" s="165">
        <v>1</v>
      </c>
      <c r="R9" s="166">
        <v>7446</v>
      </c>
      <c r="S9" s="240">
        <v>294995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15.95" customHeight="1">
      <c r="A10" s="156" t="s">
        <v>22</v>
      </c>
      <c r="B10" s="157" t="s">
        <v>99</v>
      </c>
      <c r="C10" s="158">
        <v>1361</v>
      </c>
      <c r="D10" s="159">
        <v>1297</v>
      </c>
      <c r="E10" s="159">
        <v>2</v>
      </c>
      <c r="F10" s="160">
        <v>2660</v>
      </c>
      <c r="G10" s="158">
        <v>9810</v>
      </c>
      <c r="H10" s="159">
        <v>14210</v>
      </c>
      <c r="I10" s="159">
        <v>4</v>
      </c>
      <c r="J10" s="160">
        <v>24024</v>
      </c>
      <c r="K10" s="158">
        <v>430</v>
      </c>
      <c r="L10" s="159">
        <v>346</v>
      </c>
      <c r="M10" s="159">
        <v>0</v>
      </c>
      <c r="N10" s="160">
        <v>776</v>
      </c>
      <c r="O10" s="158">
        <v>172</v>
      </c>
      <c r="P10" s="159">
        <v>314</v>
      </c>
      <c r="Q10" s="159">
        <v>0</v>
      </c>
      <c r="R10" s="160">
        <v>486</v>
      </c>
      <c r="S10" s="238">
        <v>27946</v>
      </c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47" ht="15.95" customHeight="1">
      <c r="A11" s="162" t="s">
        <v>152</v>
      </c>
      <c r="B11" s="163" t="s">
        <v>99</v>
      </c>
      <c r="C11" s="164">
        <v>16461</v>
      </c>
      <c r="D11" s="165">
        <v>21731</v>
      </c>
      <c r="E11" s="165">
        <v>2</v>
      </c>
      <c r="F11" s="166">
        <v>38194</v>
      </c>
      <c r="G11" s="164">
        <v>92320</v>
      </c>
      <c r="H11" s="165">
        <v>135559</v>
      </c>
      <c r="I11" s="165">
        <v>98</v>
      </c>
      <c r="J11" s="166">
        <v>227977</v>
      </c>
      <c r="K11" s="164">
        <v>6818</v>
      </c>
      <c r="L11" s="165">
        <v>7370</v>
      </c>
      <c r="M11" s="165">
        <v>1</v>
      </c>
      <c r="N11" s="166">
        <v>14189</v>
      </c>
      <c r="O11" s="164">
        <v>2562</v>
      </c>
      <c r="P11" s="165">
        <v>4630</v>
      </c>
      <c r="Q11" s="165">
        <v>1</v>
      </c>
      <c r="R11" s="166">
        <v>7193</v>
      </c>
      <c r="S11" s="240">
        <v>287553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5.95" customHeight="1">
      <c r="A12" s="156" t="s">
        <v>22</v>
      </c>
      <c r="B12" s="157" t="s">
        <v>153</v>
      </c>
      <c r="C12" s="158">
        <v>1302</v>
      </c>
      <c r="D12" s="159">
        <v>1305</v>
      </c>
      <c r="E12" s="159">
        <v>0</v>
      </c>
      <c r="F12" s="160">
        <v>2607</v>
      </c>
      <c r="G12" s="158">
        <v>9976</v>
      </c>
      <c r="H12" s="159">
        <v>14327</v>
      </c>
      <c r="I12" s="159">
        <v>6</v>
      </c>
      <c r="J12" s="160">
        <v>24309</v>
      </c>
      <c r="K12" s="158">
        <v>416</v>
      </c>
      <c r="L12" s="159">
        <v>302</v>
      </c>
      <c r="M12" s="159">
        <v>0</v>
      </c>
      <c r="N12" s="160">
        <v>718</v>
      </c>
      <c r="O12" s="158">
        <v>191</v>
      </c>
      <c r="P12" s="159">
        <v>323</v>
      </c>
      <c r="Q12" s="159">
        <v>0</v>
      </c>
      <c r="R12" s="160">
        <v>514</v>
      </c>
      <c r="S12" s="238">
        <v>28148</v>
      </c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47" ht="15.95" customHeight="1">
      <c r="A13" s="162" t="s">
        <v>152</v>
      </c>
      <c r="B13" s="163" t="s">
        <v>153</v>
      </c>
      <c r="C13" s="164">
        <v>16243</v>
      </c>
      <c r="D13" s="165">
        <v>22027</v>
      </c>
      <c r="E13" s="165">
        <v>2</v>
      </c>
      <c r="F13" s="166">
        <v>38272</v>
      </c>
      <c r="G13" s="164">
        <v>89669</v>
      </c>
      <c r="H13" s="165">
        <v>133965</v>
      </c>
      <c r="I13" s="165">
        <v>90</v>
      </c>
      <c r="J13" s="166">
        <v>223724</v>
      </c>
      <c r="K13" s="164">
        <v>6984</v>
      </c>
      <c r="L13" s="165">
        <v>7062</v>
      </c>
      <c r="M13" s="165">
        <v>0</v>
      </c>
      <c r="N13" s="166">
        <v>14046</v>
      </c>
      <c r="O13" s="164">
        <v>2240</v>
      </c>
      <c r="P13" s="165">
        <v>4491</v>
      </c>
      <c r="Q13" s="165">
        <v>1</v>
      </c>
      <c r="R13" s="166">
        <v>6732</v>
      </c>
      <c r="S13" s="240">
        <v>282774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5.95" customHeight="1">
      <c r="A14" s="156" t="s">
        <v>22</v>
      </c>
      <c r="B14" s="157" t="s">
        <v>160</v>
      </c>
      <c r="C14" s="158">
        <v>1103</v>
      </c>
      <c r="D14" s="159">
        <v>1210</v>
      </c>
      <c r="E14" s="159">
        <v>2</v>
      </c>
      <c r="F14" s="160">
        <v>2315</v>
      </c>
      <c r="G14" s="158">
        <v>9624</v>
      </c>
      <c r="H14" s="159">
        <v>14408</v>
      </c>
      <c r="I14" s="159">
        <v>3</v>
      </c>
      <c r="J14" s="160">
        <v>24035</v>
      </c>
      <c r="K14" s="158">
        <v>385</v>
      </c>
      <c r="L14" s="159">
        <v>292</v>
      </c>
      <c r="M14" s="159">
        <v>0</v>
      </c>
      <c r="N14" s="160">
        <v>677</v>
      </c>
      <c r="O14" s="158">
        <v>182</v>
      </c>
      <c r="P14" s="159">
        <v>250</v>
      </c>
      <c r="Q14" s="159">
        <v>0</v>
      </c>
      <c r="R14" s="160">
        <v>432</v>
      </c>
      <c r="S14" s="238">
        <v>27459</v>
      </c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47" ht="15.95" customHeight="1">
      <c r="A15" s="162" t="s">
        <v>152</v>
      </c>
      <c r="B15" s="163" t="s">
        <v>160</v>
      </c>
      <c r="C15" s="164">
        <v>15746</v>
      </c>
      <c r="D15" s="165">
        <v>21723</v>
      </c>
      <c r="E15" s="165">
        <v>4</v>
      </c>
      <c r="F15" s="166">
        <v>37473</v>
      </c>
      <c r="G15" s="164">
        <v>88215</v>
      </c>
      <c r="H15" s="165">
        <v>132463</v>
      </c>
      <c r="I15" s="165">
        <v>68</v>
      </c>
      <c r="J15" s="166">
        <v>220746</v>
      </c>
      <c r="K15" s="164">
        <v>6665</v>
      </c>
      <c r="L15" s="165">
        <v>6756</v>
      </c>
      <c r="M15" s="165">
        <v>0</v>
      </c>
      <c r="N15" s="166">
        <v>13421</v>
      </c>
      <c r="O15" s="164">
        <v>1971</v>
      </c>
      <c r="P15" s="165">
        <v>3959</v>
      </c>
      <c r="Q15" s="165">
        <v>0</v>
      </c>
      <c r="R15" s="166">
        <v>5930</v>
      </c>
      <c r="S15" s="240">
        <v>277570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15.95" customHeight="1">
      <c r="A16" s="156" t="s">
        <v>22</v>
      </c>
      <c r="B16" s="157" t="s">
        <v>163</v>
      </c>
      <c r="C16" s="158">
        <v>809</v>
      </c>
      <c r="D16" s="159">
        <v>973</v>
      </c>
      <c r="E16" s="159">
        <v>0</v>
      </c>
      <c r="F16" s="160">
        <v>1782</v>
      </c>
      <c r="G16" s="158">
        <v>9185</v>
      </c>
      <c r="H16" s="159">
        <v>13955</v>
      </c>
      <c r="I16" s="159">
        <v>0</v>
      </c>
      <c r="J16" s="160">
        <v>23140</v>
      </c>
      <c r="K16" s="158" t="s">
        <v>311</v>
      </c>
      <c r="L16" s="158" t="s">
        <v>311</v>
      </c>
      <c r="M16" s="238" t="s">
        <v>311</v>
      </c>
      <c r="N16" s="173" t="s">
        <v>311</v>
      </c>
      <c r="O16" s="172" t="s">
        <v>311</v>
      </c>
      <c r="P16" s="158" t="s">
        <v>311</v>
      </c>
      <c r="Q16" s="238" t="s">
        <v>311</v>
      </c>
      <c r="R16" s="160" t="s">
        <v>311</v>
      </c>
      <c r="S16" s="173" t="s">
        <v>311</v>
      </c>
      <c r="T16" s="277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47" ht="15.95" customHeight="1">
      <c r="A17" s="162" t="s">
        <v>152</v>
      </c>
      <c r="B17" s="163" t="s">
        <v>163</v>
      </c>
      <c r="C17" s="164">
        <v>13181</v>
      </c>
      <c r="D17" s="165">
        <v>18629</v>
      </c>
      <c r="E17" s="165">
        <v>3</v>
      </c>
      <c r="F17" s="166">
        <v>31813</v>
      </c>
      <c r="G17" s="164">
        <v>84721</v>
      </c>
      <c r="H17" s="165">
        <v>127426</v>
      </c>
      <c r="I17" s="165">
        <v>83</v>
      </c>
      <c r="J17" s="166">
        <v>212230</v>
      </c>
      <c r="K17" s="164" t="s">
        <v>311</v>
      </c>
      <c r="L17" s="164" t="s">
        <v>311</v>
      </c>
      <c r="M17" s="165" t="s">
        <v>311</v>
      </c>
      <c r="N17" s="180" t="s">
        <v>311</v>
      </c>
      <c r="O17" s="175" t="s">
        <v>311</v>
      </c>
      <c r="P17" s="164" t="s">
        <v>311</v>
      </c>
      <c r="Q17" s="165" t="s">
        <v>311</v>
      </c>
      <c r="R17" s="166" t="s">
        <v>311</v>
      </c>
      <c r="S17" s="176" t="s">
        <v>311</v>
      </c>
      <c r="T17" s="4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15.95" customHeight="1">
      <c r="A18" s="156" t="s">
        <v>22</v>
      </c>
      <c r="B18" s="157" t="s">
        <v>165</v>
      </c>
      <c r="C18" s="158">
        <v>749</v>
      </c>
      <c r="D18" s="159">
        <v>1047</v>
      </c>
      <c r="E18" s="159">
        <v>0</v>
      </c>
      <c r="F18" s="160">
        <v>1796</v>
      </c>
      <c r="G18" s="158">
        <v>7916</v>
      </c>
      <c r="H18" s="159">
        <v>11665</v>
      </c>
      <c r="I18" s="159">
        <v>1</v>
      </c>
      <c r="J18" s="160">
        <v>19582</v>
      </c>
      <c r="K18" s="158" t="s">
        <v>311</v>
      </c>
      <c r="L18" s="158" t="s">
        <v>311</v>
      </c>
      <c r="M18" s="238" t="s">
        <v>311</v>
      </c>
      <c r="N18" s="173" t="s">
        <v>311</v>
      </c>
      <c r="O18" s="172" t="s">
        <v>311</v>
      </c>
      <c r="P18" s="158" t="s">
        <v>311</v>
      </c>
      <c r="Q18" s="238" t="s">
        <v>311</v>
      </c>
      <c r="R18" s="160" t="s">
        <v>311</v>
      </c>
      <c r="S18" s="173" t="s">
        <v>311</v>
      </c>
      <c r="T18" s="277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47" ht="15.95" customHeight="1">
      <c r="A19" s="162" t="s">
        <v>152</v>
      </c>
      <c r="B19" s="163" t="s">
        <v>165</v>
      </c>
      <c r="C19" s="164">
        <v>12683</v>
      </c>
      <c r="D19" s="165">
        <v>16934</v>
      </c>
      <c r="E19" s="165">
        <v>1</v>
      </c>
      <c r="F19" s="166">
        <v>29618</v>
      </c>
      <c r="G19" s="164">
        <v>69815</v>
      </c>
      <c r="H19" s="165">
        <v>106308</v>
      </c>
      <c r="I19" s="165">
        <v>36</v>
      </c>
      <c r="J19" s="166">
        <v>176159</v>
      </c>
      <c r="K19" s="164" t="s">
        <v>311</v>
      </c>
      <c r="L19" s="164" t="s">
        <v>311</v>
      </c>
      <c r="M19" s="165" t="s">
        <v>311</v>
      </c>
      <c r="N19" s="180" t="s">
        <v>311</v>
      </c>
      <c r="O19" s="175" t="s">
        <v>311</v>
      </c>
      <c r="P19" s="164" t="s">
        <v>311</v>
      </c>
      <c r="Q19" s="165" t="s">
        <v>311</v>
      </c>
      <c r="R19" s="166" t="s">
        <v>311</v>
      </c>
      <c r="S19" s="176" t="s">
        <v>311</v>
      </c>
      <c r="T19" s="4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.95" customHeight="1">
      <c r="A20" s="156" t="s">
        <v>22</v>
      </c>
      <c r="B20" s="157" t="s">
        <v>312</v>
      </c>
      <c r="C20" s="158">
        <v>751</v>
      </c>
      <c r="D20" s="159">
        <v>962</v>
      </c>
      <c r="E20" s="159">
        <v>0</v>
      </c>
      <c r="F20" s="160">
        <v>1713</v>
      </c>
      <c r="G20" s="158">
        <v>8369</v>
      </c>
      <c r="H20" s="159">
        <v>12850</v>
      </c>
      <c r="I20" s="159">
        <v>2</v>
      </c>
      <c r="J20" s="160">
        <v>21221</v>
      </c>
      <c r="K20" s="158" t="s">
        <v>311</v>
      </c>
      <c r="L20" s="158" t="s">
        <v>311</v>
      </c>
      <c r="M20" s="238" t="s">
        <v>311</v>
      </c>
      <c r="N20" s="173" t="s">
        <v>311</v>
      </c>
      <c r="O20" s="172" t="s">
        <v>311</v>
      </c>
      <c r="P20" s="158" t="s">
        <v>311</v>
      </c>
      <c r="Q20" s="238" t="s">
        <v>311</v>
      </c>
      <c r="R20" s="160" t="s">
        <v>311</v>
      </c>
      <c r="S20" s="173" t="s">
        <v>311</v>
      </c>
      <c r="T20" s="277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47" ht="15.95" customHeight="1">
      <c r="A21" s="162" t="s">
        <v>152</v>
      </c>
      <c r="B21" s="163" t="s">
        <v>312</v>
      </c>
      <c r="C21" s="164">
        <v>13441</v>
      </c>
      <c r="D21" s="165">
        <v>18765</v>
      </c>
      <c r="E21" s="165">
        <v>3</v>
      </c>
      <c r="F21" s="166">
        <v>32209</v>
      </c>
      <c r="G21" s="164">
        <v>73880</v>
      </c>
      <c r="H21" s="165">
        <v>114715</v>
      </c>
      <c r="I21" s="165">
        <v>39</v>
      </c>
      <c r="J21" s="166">
        <v>188634</v>
      </c>
      <c r="K21" s="164" t="s">
        <v>311</v>
      </c>
      <c r="L21" s="164" t="s">
        <v>311</v>
      </c>
      <c r="M21" s="165" t="s">
        <v>311</v>
      </c>
      <c r="N21" s="180" t="s">
        <v>311</v>
      </c>
      <c r="O21" s="175" t="s">
        <v>311</v>
      </c>
      <c r="P21" s="164" t="s">
        <v>311</v>
      </c>
      <c r="Q21" s="165" t="s">
        <v>311</v>
      </c>
      <c r="R21" s="166" t="s">
        <v>311</v>
      </c>
      <c r="S21" s="176" t="s">
        <v>311</v>
      </c>
      <c r="T21" s="4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5.95" customHeight="1">
      <c r="A22" s="156" t="s">
        <v>22</v>
      </c>
      <c r="B22" s="157" t="s">
        <v>416</v>
      </c>
      <c r="C22" s="158">
        <v>746</v>
      </c>
      <c r="D22" s="159">
        <v>881</v>
      </c>
      <c r="E22" s="159">
        <v>1</v>
      </c>
      <c r="F22" s="160">
        <v>1628</v>
      </c>
      <c r="G22" s="158">
        <v>9377</v>
      </c>
      <c r="H22" s="159">
        <v>14296</v>
      </c>
      <c r="I22" s="159">
        <v>1</v>
      </c>
      <c r="J22" s="160">
        <v>23674</v>
      </c>
      <c r="K22" s="158" t="s">
        <v>311</v>
      </c>
      <c r="L22" s="158" t="s">
        <v>311</v>
      </c>
      <c r="M22" s="238" t="s">
        <v>311</v>
      </c>
      <c r="N22" s="173" t="s">
        <v>311</v>
      </c>
      <c r="O22" s="172" t="s">
        <v>311</v>
      </c>
      <c r="P22" s="158" t="s">
        <v>311</v>
      </c>
      <c r="Q22" s="238" t="s">
        <v>311</v>
      </c>
      <c r="R22" s="160" t="s">
        <v>311</v>
      </c>
      <c r="S22" s="173" t="s">
        <v>311</v>
      </c>
      <c r="T22" s="277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47" ht="15.95" customHeight="1">
      <c r="A23" s="162" t="s">
        <v>152</v>
      </c>
      <c r="B23" s="163" t="s">
        <v>436</v>
      </c>
      <c r="C23" s="164">
        <v>14444</v>
      </c>
      <c r="D23" s="165">
        <v>19816</v>
      </c>
      <c r="E23" s="165">
        <v>25</v>
      </c>
      <c r="F23" s="166">
        <v>34285</v>
      </c>
      <c r="G23" s="164">
        <v>80797</v>
      </c>
      <c r="H23" s="165">
        <v>126600</v>
      </c>
      <c r="I23" s="165">
        <v>87</v>
      </c>
      <c r="J23" s="166">
        <v>207484</v>
      </c>
      <c r="K23" s="164" t="s">
        <v>311</v>
      </c>
      <c r="L23" s="164" t="s">
        <v>311</v>
      </c>
      <c r="M23" s="165" t="s">
        <v>311</v>
      </c>
      <c r="N23" s="180" t="s">
        <v>311</v>
      </c>
      <c r="O23" s="175" t="s">
        <v>311</v>
      </c>
      <c r="P23" s="164" t="s">
        <v>311</v>
      </c>
      <c r="Q23" s="165" t="s">
        <v>311</v>
      </c>
      <c r="R23" s="166" t="s">
        <v>311</v>
      </c>
      <c r="S23" s="176" t="s">
        <v>311</v>
      </c>
      <c r="T23" s="4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6.350000000000001" customHeight="1">
      <c r="A24" s="435" t="s">
        <v>245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7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6.350000000000001" customHeight="1">
      <c r="A25" s="432" t="s">
        <v>219</v>
      </c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16.350000000000001" customHeight="1">
      <c r="A26" s="418" t="s">
        <v>246</v>
      </c>
      <c r="B26" s="419"/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20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5" customHeight="1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</row>
    <row r="28" spans="1:47" ht="15" customHeight="1">
      <c r="A28" s="265" t="s">
        <v>166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</row>
    <row r="29" spans="1:47" ht="15" customHeight="1">
      <c r="A29" s="84" t="s">
        <v>425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</row>
    <row r="30" spans="1:47" ht="15" customHeight="1">
      <c r="A30" s="265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</row>
    <row r="31" spans="1:47" ht="15" customHeight="1">
      <c r="A31" s="265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</row>
    <row r="32" spans="1:47" ht="15" customHeight="1">
      <c r="A32" s="111" t="s">
        <v>47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</row>
  </sheetData>
  <mergeCells count="13">
    <mergeCell ref="A2:S2"/>
    <mergeCell ref="A1:S1"/>
    <mergeCell ref="A25:S25"/>
    <mergeCell ref="A24:S24"/>
    <mergeCell ref="A26:S26"/>
    <mergeCell ref="A3:S3"/>
    <mergeCell ref="A4:A5"/>
    <mergeCell ref="B4:B5"/>
    <mergeCell ref="C4:F4"/>
    <mergeCell ref="G4:J4"/>
    <mergeCell ref="K4:N4"/>
    <mergeCell ref="O4:R4"/>
    <mergeCell ref="S4:S5"/>
  </mergeCells>
  <hyperlinks>
    <hyperlink ref="A32" location="index!A1" display="Retour à l'index" xr:uid="{00000000-0004-0000-1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 &amp;N&amp;R© IBSA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F50DF-A01C-4502-9745-DDF695E18B85}">
  <sheetPr>
    <pageSetUpPr fitToPage="1"/>
  </sheetPr>
  <dimension ref="A1:S28"/>
  <sheetViews>
    <sheetView showGridLines="0" zoomScale="80" zoomScaleNormal="80" zoomScalePageLayoutView="70" workbookViewId="0">
      <selection activeCell="A21" sqref="A21"/>
    </sheetView>
  </sheetViews>
  <sheetFormatPr baseColWidth="10" defaultColWidth="7.85546875" defaultRowHeight="15" customHeight="1"/>
  <cols>
    <col min="1" max="1" width="70.28515625" style="14" customWidth="1"/>
    <col min="2" max="10" width="17.140625" style="14" customWidth="1"/>
    <col min="11" max="18" width="17" style="14" customWidth="1"/>
    <col min="19" max="16384" width="7.85546875" style="14"/>
  </cols>
  <sheetData>
    <row r="1" spans="1:19" ht="19.350000000000001" customHeight="1">
      <c r="A1" s="538" t="s">
        <v>261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40"/>
    </row>
    <row r="2" spans="1:19" ht="19.899999999999999" customHeight="1">
      <c r="A2" s="535" t="s">
        <v>349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7"/>
    </row>
    <row r="3" spans="1:19" ht="19.350000000000001" customHeight="1">
      <c r="A3" s="544" t="s">
        <v>440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6"/>
    </row>
    <row r="4" spans="1:19" ht="20.100000000000001" customHeight="1">
      <c r="A4" s="244"/>
      <c r="B4" s="245" t="s">
        <v>0</v>
      </c>
      <c r="C4" s="245" t="s">
        <v>1</v>
      </c>
      <c r="D4" s="245" t="s">
        <v>2</v>
      </c>
      <c r="E4" s="245" t="s">
        <v>41</v>
      </c>
      <c r="F4" s="245" t="s">
        <v>48</v>
      </c>
      <c r="G4" s="245" t="s">
        <v>49</v>
      </c>
      <c r="H4" s="245" t="s">
        <v>71</v>
      </c>
      <c r="I4" s="246" t="s">
        <v>73</v>
      </c>
      <c r="J4" s="246" t="s">
        <v>79</v>
      </c>
      <c r="K4" s="246" t="s">
        <v>99</v>
      </c>
      <c r="L4" s="246" t="s">
        <v>153</v>
      </c>
      <c r="M4" s="246" t="s">
        <v>160</v>
      </c>
      <c r="N4" s="246" t="s">
        <v>163</v>
      </c>
      <c r="O4" s="246" t="s">
        <v>165</v>
      </c>
      <c r="P4" s="246" t="s">
        <v>312</v>
      </c>
      <c r="Q4" s="246" t="s">
        <v>416</v>
      </c>
      <c r="R4" s="246" t="s">
        <v>421</v>
      </c>
    </row>
    <row r="5" spans="1:19" s="13" customFormat="1" ht="15" customHeight="1">
      <c r="A5" s="213" t="s">
        <v>50</v>
      </c>
      <c r="B5" s="214">
        <v>96</v>
      </c>
      <c r="C5" s="215">
        <v>91</v>
      </c>
      <c r="D5" s="247">
        <v>159</v>
      </c>
      <c r="E5" s="248">
        <v>157</v>
      </c>
      <c r="F5" s="248">
        <v>155</v>
      </c>
      <c r="G5" s="215">
        <v>192</v>
      </c>
      <c r="H5" s="249">
        <v>231</v>
      </c>
      <c r="I5" s="249">
        <v>221</v>
      </c>
      <c r="J5" s="250">
        <v>254</v>
      </c>
      <c r="K5" s="251">
        <v>225</v>
      </c>
      <c r="L5" s="251">
        <v>247</v>
      </c>
      <c r="M5" s="251">
        <v>254</v>
      </c>
      <c r="N5" s="251">
        <v>228</v>
      </c>
      <c r="O5" s="251">
        <v>369</v>
      </c>
      <c r="P5" s="251">
        <v>413</v>
      </c>
      <c r="Q5" s="251">
        <v>348</v>
      </c>
      <c r="R5" s="252">
        <f>383+48</f>
        <v>431</v>
      </c>
    </row>
    <row r="6" spans="1:19" s="13" customFormat="1" ht="15" customHeight="1">
      <c r="A6" s="253" t="s">
        <v>439</v>
      </c>
      <c r="B6" s="214">
        <v>12</v>
      </c>
      <c r="C6" s="215">
        <v>22</v>
      </c>
      <c r="D6" s="254">
        <v>17</v>
      </c>
      <c r="E6" s="248">
        <v>14</v>
      </c>
      <c r="F6" s="248">
        <v>10</v>
      </c>
      <c r="G6" s="215">
        <v>19</v>
      </c>
      <c r="H6" s="255">
        <v>26</v>
      </c>
      <c r="I6" s="256">
        <v>22</v>
      </c>
      <c r="J6" s="256">
        <v>21</v>
      </c>
      <c r="K6" s="257">
        <v>22</v>
      </c>
      <c r="L6" s="257">
        <v>29</v>
      </c>
      <c r="M6" s="261">
        <v>30</v>
      </c>
      <c r="N6" s="261">
        <v>52</v>
      </c>
      <c r="O6" s="261">
        <v>87</v>
      </c>
      <c r="P6" s="261">
        <v>95</v>
      </c>
      <c r="Q6" s="261">
        <v>123</v>
      </c>
      <c r="R6" s="258">
        <v>116</v>
      </c>
    </row>
    <row r="7" spans="1:19" s="13" customFormat="1" ht="15" customHeight="1">
      <c r="A7" s="17" t="s">
        <v>344</v>
      </c>
      <c r="B7" s="24">
        <v>108</v>
      </c>
      <c r="C7" s="25">
        <v>113</v>
      </c>
      <c r="D7" s="26">
        <v>176</v>
      </c>
      <c r="E7" s="27">
        <v>171</v>
      </c>
      <c r="F7" s="27">
        <v>165</v>
      </c>
      <c r="G7" s="29">
        <v>211</v>
      </c>
      <c r="H7" s="25">
        <v>257</v>
      </c>
      <c r="I7" s="36">
        <v>243</v>
      </c>
      <c r="J7" s="36">
        <v>275</v>
      </c>
      <c r="K7" s="50">
        <v>247</v>
      </c>
      <c r="L7" s="50">
        <v>276</v>
      </c>
      <c r="M7" s="50">
        <v>284</v>
      </c>
      <c r="N7" s="50">
        <v>280</v>
      </c>
      <c r="O7" s="50">
        <v>456</v>
      </c>
      <c r="P7" s="50">
        <v>508</v>
      </c>
      <c r="Q7" s="50">
        <v>471</v>
      </c>
      <c r="R7" s="48">
        <v>547</v>
      </c>
    </row>
    <row r="8" spans="1:19" s="13" customFormat="1" ht="15" customHeight="1">
      <c r="A8" s="253" t="s">
        <v>346</v>
      </c>
      <c r="B8" s="214" t="s">
        <v>351</v>
      </c>
      <c r="C8" s="215" t="s">
        <v>351</v>
      </c>
      <c r="D8" s="254" t="s">
        <v>351</v>
      </c>
      <c r="E8" s="248">
        <v>412</v>
      </c>
      <c r="F8" s="248">
        <v>99</v>
      </c>
      <c r="G8" s="215">
        <v>354</v>
      </c>
      <c r="H8" s="215">
        <v>246</v>
      </c>
      <c r="I8" s="215">
        <v>197</v>
      </c>
      <c r="J8" s="250">
        <v>201</v>
      </c>
      <c r="K8" s="251">
        <v>210</v>
      </c>
      <c r="L8" s="251">
        <v>178</v>
      </c>
      <c r="M8" s="251">
        <v>343</v>
      </c>
      <c r="N8" s="251">
        <v>387</v>
      </c>
      <c r="O8" s="251">
        <v>425</v>
      </c>
      <c r="P8" s="251">
        <v>337</v>
      </c>
      <c r="Q8" s="251">
        <v>320</v>
      </c>
      <c r="R8" s="252">
        <v>367</v>
      </c>
    </row>
    <row r="9" spans="1:19" s="13" customFormat="1" ht="15" customHeight="1">
      <c r="A9" s="272" t="s">
        <v>347</v>
      </c>
      <c r="B9" s="349" t="s">
        <v>351</v>
      </c>
      <c r="C9" s="254" t="s">
        <v>351</v>
      </c>
      <c r="D9" s="254" t="s">
        <v>351</v>
      </c>
      <c r="E9" s="254" t="s">
        <v>351</v>
      </c>
      <c r="F9" s="254" t="s">
        <v>351</v>
      </c>
      <c r="G9" s="254" t="s">
        <v>351</v>
      </c>
      <c r="H9" s="254" t="s">
        <v>351</v>
      </c>
      <c r="I9" s="254" t="s">
        <v>351</v>
      </c>
      <c r="J9" s="254" t="s">
        <v>351</v>
      </c>
      <c r="K9" s="254" t="s">
        <v>351</v>
      </c>
      <c r="L9" s="259">
        <v>31</v>
      </c>
      <c r="M9" s="259">
        <v>26</v>
      </c>
      <c r="N9" s="259">
        <v>33</v>
      </c>
      <c r="O9" s="259">
        <v>49</v>
      </c>
      <c r="P9" s="259">
        <v>20</v>
      </c>
      <c r="Q9" s="259">
        <v>31</v>
      </c>
      <c r="R9" s="260">
        <v>43</v>
      </c>
    </row>
    <row r="10" spans="1:19" s="13" customFormat="1" ht="15" customHeight="1">
      <c r="A10" s="17" t="s">
        <v>345</v>
      </c>
      <c r="B10" s="350" t="s">
        <v>351</v>
      </c>
      <c r="C10" s="29" t="s">
        <v>351</v>
      </c>
      <c r="D10" s="351" t="s">
        <v>351</v>
      </c>
      <c r="E10" s="352" t="s">
        <v>351</v>
      </c>
      <c r="F10" s="352" t="s">
        <v>351</v>
      </c>
      <c r="G10" s="29" t="s">
        <v>351</v>
      </c>
      <c r="H10" s="29" t="s">
        <v>351</v>
      </c>
      <c r="I10" s="353" t="s">
        <v>351</v>
      </c>
      <c r="J10" s="353" t="s">
        <v>351</v>
      </c>
      <c r="K10" s="354" t="s">
        <v>351</v>
      </c>
      <c r="L10" s="51">
        <v>209</v>
      </c>
      <c r="M10" s="276">
        <v>369</v>
      </c>
      <c r="N10" s="276">
        <v>420</v>
      </c>
      <c r="O10" s="276">
        <v>474</v>
      </c>
      <c r="P10" s="276">
        <v>357</v>
      </c>
      <c r="Q10" s="276">
        <v>351</v>
      </c>
      <c r="R10" s="402">
        <v>410</v>
      </c>
    </row>
    <row r="11" spans="1:19" s="13" customFormat="1" ht="15" customHeight="1">
      <c r="A11" s="326" t="s">
        <v>348</v>
      </c>
      <c r="B11" s="355" t="s">
        <v>351</v>
      </c>
      <c r="C11" s="356" t="s">
        <v>351</v>
      </c>
      <c r="D11" s="357" t="s">
        <v>351</v>
      </c>
      <c r="E11" s="358" t="s">
        <v>351</v>
      </c>
      <c r="F11" s="358" t="s">
        <v>351</v>
      </c>
      <c r="G11" s="359" t="s">
        <v>351</v>
      </c>
      <c r="H11" s="359" t="s">
        <v>351</v>
      </c>
      <c r="I11" s="359" t="s">
        <v>351</v>
      </c>
      <c r="J11" s="359" t="s">
        <v>351</v>
      </c>
      <c r="K11" s="329" t="s">
        <v>351</v>
      </c>
      <c r="L11" s="329">
        <v>485</v>
      </c>
      <c r="M11" s="329">
        <v>653</v>
      </c>
      <c r="N11" s="329">
        <v>700</v>
      </c>
      <c r="O11" s="329">
        <v>930</v>
      </c>
      <c r="P11" s="329">
        <v>865</v>
      </c>
      <c r="Q11" s="329">
        <v>822</v>
      </c>
      <c r="R11" s="330">
        <v>957</v>
      </c>
    </row>
    <row r="12" spans="1:19" s="15" customFormat="1" ht="16.350000000000001" customHeight="1">
      <c r="A12" s="556" t="s">
        <v>262</v>
      </c>
      <c r="B12" s="557"/>
      <c r="C12" s="557"/>
      <c r="D12" s="557"/>
      <c r="E12" s="557"/>
      <c r="F12" s="557"/>
      <c r="G12" s="557"/>
      <c r="H12" s="557"/>
      <c r="I12" s="557"/>
      <c r="J12" s="557"/>
      <c r="K12" s="557"/>
      <c r="L12" s="557"/>
      <c r="M12" s="557"/>
      <c r="N12" s="557"/>
      <c r="O12" s="557"/>
      <c r="P12" s="557"/>
      <c r="Q12" s="557"/>
      <c r="R12" s="558"/>
      <c r="S12" s="16"/>
    </row>
    <row r="13" spans="1:19" s="15" customFormat="1" ht="16.350000000000001" customHeight="1">
      <c r="A13" s="553" t="s">
        <v>219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5"/>
      <c r="S13" s="16"/>
    </row>
    <row r="14" spans="1:19" s="15" customFormat="1" ht="16.350000000000001" customHeight="1">
      <c r="A14" s="541" t="s">
        <v>363</v>
      </c>
      <c r="B14" s="542"/>
      <c r="C14" s="542"/>
      <c r="D14" s="542"/>
      <c r="E14" s="542"/>
      <c r="F14" s="542"/>
      <c r="G14" s="542"/>
      <c r="H14" s="542"/>
      <c r="I14" s="542"/>
      <c r="J14" s="542"/>
      <c r="K14" s="542"/>
      <c r="L14" s="542"/>
      <c r="M14" s="542"/>
      <c r="N14" s="542"/>
      <c r="O14" s="542"/>
      <c r="P14" s="542"/>
      <c r="Q14" s="542"/>
      <c r="R14" s="543"/>
      <c r="S14" s="16"/>
    </row>
    <row r="15" spans="1:19" customFormat="1" ht="15" customHeight="1">
      <c r="A15" s="111"/>
      <c r="B15" s="263"/>
      <c r="C15" s="263"/>
      <c r="D15" s="264"/>
      <c r="E15" s="264"/>
      <c r="F15" s="264"/>
      <c r="G15" s="264"/>
      <c r="H15" s="264"/>
      <c r="I15" s="264"/>
      <c r="J15" s="264"/>
      <c r="K15" s="263"/>
      <c r="L15" s="263"/>
      <c r="M15" s="263"/>
      <c r="N15" s="263"/>
      <c r="O15" s="263"/>
      <c r="P15" s="263"/>
      <c r="Q15" s="263"/>
      <c r="R15" s="263"/>
    </row>
    <row r="16" spans="1:19" s="22" customFormat="1" ht="15" customHeight="1">
      <c r="A16" s="265" t="s">
        <v>350</v>
      </c>
      <c r="B16" s="266"/>
      <c r="C16" s="266"/>
      <c r="D16" s="267"/>
      <c r="E16" s="267"/>
      <c r="F16" s="267"/>
      <c r="G16" s="267"/>
      <c r="H16" s="267"/>
      <c r="I16" s="267"/>
      <c r="J16" s="267"/>
      <c r="K16" s="266"/>
      <c r="L16" s="266"/>
      <c r="M16" s="266"/>
      <c r="N16" s="266"/>
      <c r="O16" s="266"/>
      <c r="P16" s="266"/>
      <c r="Q16" s="266"/>
      <c r="R16" s="266"/>
    </row>
    <row r="17" spans="1:18" s="22" customFormat="1" ht="15" customHeight="1">
      <c r="A17" s="265" t="s">
        <v>75</v>
      </c>
      <c r="B17" s="266"/>
      <c r="C17" s="266"/>
      <c r="D17" s="267"/>
      <c r="E17" s="267"/>
      <c r="F17" s="267"/>
      <c r="G17" s="267"/>
      <c r="H17" s="267"/>
      <c r="I17" s="267"/>
      <c r="J17" s="267"/>
      <c r="K17" s="266"/>
      <c r="L17" s="266"/>
      <c r="M17" s="266"/>
      <c r="N17" s="266"/>
      <c r="O17" s="266"/>
      <c r="P17" s="266"/>
      <c r="Q17" s="266"/>
      <c r="R17" s="266"/>
    </row>
    <row r="18" spans="1:18" s="22" customFormat="1" ht="15" customHeight="1">
      <c r="A18" s="242" t="s">
        <v>151</v>
      </c>
      <c r="B18" s="266"/>
      <c r="C18" s="266"/>
      <c r="D18" s="267"/>
      <c r="E18" s="267"/>
      <c r="F18" s="267"/>
      <c r="G18" s="267"/>
      <c r="H18" s="267"/>
      <c r="I18" s="267"/>
      <c r="J18" s="267"/>
      <c r="K18" s="266"/>
      <c r="L18" s="266"/>
      <c r="M18" s="266"/>
      <c r="N18" s="266"/>
      <c r="O18" s="287"/>
      <c r="P18" s="287"/>
      <c r="Q18" s="287"/>
      <c r="R18" s="287"/>
    </row>
    <row r="19" spans="1:18" s="22" customFormat="1" ht="15" customHeight="1">
      <c r="A19" s="242"/>
      <c r="B19" s="266"/>
      <c r="C19" s="266"/>
      <c r="D19" s="267"/>
      <c r="E19" s="267"/>
      <c r="F19" s="267"/>
      <c r="G19" s="267"/>
      <c r="H19" s="267"/>
      <c r="I19" s="267"/>
      <c r="J19" s="267"/>
      <c r="K19" s="266"/>
      <c r="L19" s="266"/>
      <c r="M19" s="266"/>
      <c r="N19" s="266"/>
      <c r="O19" s="286"/>
      <c r="P19" s="286"/>
      <c r="Q19" s="286"/>
      <c r="R19" s="286"/>
    </row>
    <row r="20" spans="1:18" s="22" customFormat="1" ht="15" customHeight="1">
      <c r="A20" s="111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</row>
    <row r="21" spans="1:18" s="22" customFormat="1" ht="15" customHeight="1">
      <c r="A21" s="111" t="s">
        <v>47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</row>
    <row r="22" spans="1:18" ht="15" customHeight="1">
      <c r="A22" s="269"/>
      <c r="B22" s="270"/>
      <c r="C22" s="270"/>
      <c r="D22" s="270"/>
      <c r="E22" s="270"/>
      <c r="F22" s="270"/>
      <c r="G22" s="270"/>
      <c r="H22" s="270"/>
      <c r="I22" s="270"/>
      <c r="J22" s="270"/>
      <c r="K22" s="269"/>
      <c r="L22" s="269"/>
      <c r="M22" s="269"/>
      <c r="N22" s="269"/>
      <c r="O22" s="269"/>
      <c r="P22" s="269"/>
      <c r="Q22" s="269"/>
      <c r="R22" s="269"/>
    </row>
    <row r="23" spans="1:18" ht="15" customHeight="1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</row>
    <row r="24" spans="1:18" ht="15" customHeight="1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</row>
    <row r="25" spans="1:18" ht="1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</row>
    <row r="26" spans="1:18" ht="15" customHeight="1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</row>
    <row r="27" spans="1:18" ht="15" customHeight="1">
      <c r="A27" s="269"/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</row>
    <row r="28" spans="1:18" ht="15" customHeight="1">
      <c r="A28" s="269"/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</row>
  </sheetData>
  <mergeCells count="6">
    <mergeCell ref="A14:R14"/>
    <mergeCell ref="A1:R1"/>
    <mergeCell ref="A2:R2"/>
    <mergeCell ref="A3:R3"/>
    <mergeCell ref="A12:R12"/>
    <mergeCell ref="A13:R13"/>
  </mergeCells>
  <hyperlinks>
    <hyperlink ref="A21" location="index!A1" display="Retour à l'index" xr:uid="{33892BBA-7A17-40AC-A440-F68F354FF0A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&amp;C&amp;P/&amp;N&amp;R© IBSA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9">
    <pageSetUpPr fitToPage="1"/>
  </sheetPr>
  <dimension ref="A1:P31"/>
  <sheetViews>
    <sheetView showGridLines="0" zoomScale="80" zoomScaleNormal="80" zoomScalePageLayoutView="70" workbookViewId="0">
      <selection sqref="A1:O1"/>
    </sheetView>
  </sheetViews>
  <sheetFormatPr baseColWidth="10" defaultColWidth="7.85546875" defaultRowHeight="15" customHeight="1"/>
  <cols>
    <col min="1" max="1" width="70.28515625" style="14" customWidth="1"/>
    <col min="2" max="7" width="17.140625" style="14" customWidth="1"/>
    <col min="8" max="15" width="17" style="14" customWidth="1"/>
    <col min="16" max="16384" width="7.85546875" style="14"/>
  </cols>
  <sheetData>
    <row r="1" spans="1:16" ht="19.350000000000001" customHeight="1">
      <c r="A1" s="538" t="s">
        <v>263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40"/>
    </row>
    <row r="2" spans="1:16" ht="19.350000000000001" customHeight="1">
      <c r="A2" s="535" t="s">
        <v>355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7"/>
    </row>
    <row r="3" spans="1:16" ht="19.350000000000001" customHeight="1">
      <c r="A3" s="544" t="s">
        <v>441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6"/>
    </row>
    <row r="4" spans="1:16" ht="20.100000000000001" customHeight="1">
      <c r="A4" s="383"/>
      <c r="B4" s="246" t="s">
        <v>41</v>
      </c>
      <c r="C4" s="245" t="s">
        <v>48</v>
      </c>
      <c r="D4" s="245" t="s">
        <v>49</v>
      </c>
      <c r="E4" s="245" t="s">
        <v>71</v>
      </c>
      <c r="F4" s="246" t="s">
        <v>73</v>
      </c>
      <c r="G4" s="246" t="s">
        <v>79</v>
      </c>
      <c r="H4" s="246" t="s">
        <v>99</v>
      </c>
      <c r="I4" s="246" t="s">
        <v>153</v>
      </c>
      <c r="J4" s="246" t="s">
        <v>160</v>
      </c>
      <c r="K4" s="246" t="s">
        <v>163</v>
      </c>
      <c r="L4" s="246" t="s">
        <v>165</v>
      </c>
      <c r="M4" s="246" t="s">
        <v>312</v>
      </c>
      <c r="N4" s="246" t="s">
        <v>416</v>
      </c>
      <c r="O4" s="246" t="s">
        <v>421</v>
      </c>
    </row>
    <row r="5" spans="1:16" s="13" customFormat="1" ht="15" customHeight="1">
      <c r="A5" s="384" t="s">
        <v>51</v>
      </c>
      <c r="B5" s="248">
        <v>3074</v>
      </c>
      <c r="C5" s="248">
        <v>3131</v>
      </c>
      <c r="D5" s="215">
        <v>3040</v>
      </c>
      <c r="E5" s="215">
        <v>3083</v>
      </c>
      <c r="F5" s="215">
        <v>3278</v>
      </c>
      <c r="G5" s="250">
        <v>3394</v>
      </c>
      <c r="H5" s="251">
        <v>3344</v>
      </c>
      <c r="I5" s="251">
        <v>3423</v>
      </c>
      <c r="J5" s="251">
        <v>3388</v>
      </c>
      <c r="K5" s="251">
        <v>3344</v>
      </c>
      <c r="L5" s="251">
        <v>3424</v>
      </c>
      <c r="M5" s="251">
        <v>3395</v>
      </c>
      <c r="N5" s="251">
        <v>3334</v>
      </c>
      <c r="O5" s="252">
        <v>3402</v>
      </c>
    </row>
    <row r="6" spans="1:16" s="13" customFormat="1" ht="15" customHeight="1">
      <c r="A6" s="384" t="s">
        <v>103</v>
      </c>
      <c r="B6" s="248" t="s">
        <v>296</v>
      </c>
      <c r="C6" s="248" t="s">
        <v>296</v>
      </c>
      <c r="D6" s="215" t="s">
        <v>296</v>
      </c>
      <c r="E6" s="215" t="s">
        <v>296</v>
      </c>
      <c r="F6" s="215" t="s">
        <v>296</v>
      </c>
      <c r="G6" s="250" t="s">
        <v>296</v>
      </c>
      <c r="H6" s="259">
        <v>154</v>
      </c>
      <c r="I6" s="259">
        <v>320</v>
      </c>
      <c r="J6" s="259">
        <v>559</v>
      </c>
      <c r="K6" s="259">
        <v>730</v>
      </c>
      <c r="L6" s="259">
        <v>864</v>
      </c>
      <c r="M6" s="259">
        <v>839</v>
      </c>
      <c r="N6" s="259">
        <v>903</v>
      </c>
      <c r="O6" s="260">
        <v>962</v>
      </c>
    </row>
    <row r="7" spans="1:16" s="13" customFormat="1" ht="15" customHeight="1">
      <c r="A7" s="272" t="s">
        <v>52</v>
      </c>
      <c r="B7" s="248">
        <v>3089</v>
      </c>
      <c r="C7" s="248">
        <v>3176</v>
      </c>
      <c r="D7" s="215">
        <v>3144</v>
      </c>
      <c r="E7" s="215">
        <v>3078</v>
      </c>
      <c r="F7" s="215">
        <v>2958</v>
      </c>
      <c r="G7" s="250">
        <v>2998</v>
      </c>
      <c r="H7" s="261">
        <v>3056</v>
      </c>
      <c r="I7" s="261">
        <v>3104</v>
      </c>
      <c r="J7" s="261">
        <v>3070</v>
      </c>
      <c r="K7" s="261">
        <v>3174</v>
      </c>
      <c r="L7" s="261">
        <v>3207</v>
      </c>
      <c r="M7" s="261">
        <v>3243</v>
      </c>
      <c r="N7" s="261">
        <v>3294</v>
      </c>
      <c r="O7" s="258">
        <v>3172</v>
      </c>
    </row>
    <row r="8" spans="1:16" s="13" customFormat="1" ht="15" customHeight="1">
      <c r="A8" s="272" t="s">
        <v>317</v>
      </c>
      <c r="B8" s="261" t="s">
        <v>296</v>
      </c>
      <c r="C8" s="261" t="s">
        <v>296</v>
      </c>
      <c r="D8" s="261" t="s">
        <v>296</v>
      </c>
      <c r="E8" s="261" t="s">
        <v>296</v>
      </c>
      <c r="F8" s="261" t="s">
        <v>296</v>
      </c>
      <c r="G8" s="261" t="s">
        <v>296</v>
      </c>
      <c r="H8" s="261" t="s">
        <v>296</v>
      </c>
      <c r="I8" s="261" t="s">
        <v>296</v>
      </c>
      <c r="J8" s="261" t="s">
        <v>296</v>
      </c>
      <c r="K8" s="257" t="s">
        <v>296</v>
      </c>
      <c r="L8" s="257" t="s">
        <v>296</v>
      </c>
      <c r="M8" s="275">
        <v>277</v>
      </c>
      <c r="N8" s="403">
        <v>493</v>
      </c>
      <c r="O8" s="258">
        <v>652</v>
      </c>
    </row>
    <row r="9" spans="1:16" s="13" customFormat="1" ht="15" customHeight="1">
      <c r="A9" s="272" t="s">
        <v>53</v>
      </c>
      <c r="B9" s="248">
        <v>2902</v>
      </c>
      <c r="C9" s="248">
        <v>2919</v>
      </c>
      <c r="D9" s="215">
        <v>2892</v>
      </c>
      <c r="E9" s="215">
        <v>2870</v>
      </c>
      <c r="F9" s="215">
        <v>2906</v>
      </c>
      <c r="G9" s="250">
        <v>2989</v>
      </c>
      <c r="H9" s="261">
        <v>3041</v>
      </c>
      <c r="I9" s="261">
        <v>3059</v>
      </c>
      <c r="J9" s="261">
        <v>3097</v>
      </c>
      <c r="K9" s="261">
        <v>3190</v>
      </c>
      <c r="L9" s="261">
        <v>3311</v>
      </c>
      <c r="M9" s="261">
        <v>3278</v>
      </c>
      <c r="N9" s="261">
        <v>3313</v>
      </c>
      <c r="O9" s="258">
        <v>3237</v>
      </c>
    </row>
    <row r="10" spans="1:16" s="13" customFormat="1" ht="15" customHeight="1">
      <c r="A10" s="272" t="s">
        <v>54</v>
      </c>
      <c r="B10" s="248">
        <v>809</v>
      </c>
      <c r="C10" s="248">
        <v>1059</v>
      </c>
      <c r="D10" s="215">
        <v>1530</v>
      </c>
      <c r="E10" s="215">
        <v>1932</v>
      </c>
      <c r="F10" s="262">
        <v>2263</v>
      </c>
      <c r="G10" s="262">
        <v>2498</v>
      </c>
      <c r="H10" s="257">
        <v>2703</v>
      </c>
      <c r="I10" s="257">
        <v>2777</v>
      </c>
      <c r="J10" s="261">
        <v>2834</v>
      </c>
      <c r="K10" s="261">
        <v>2970</v>
      </c>
      <c r="L10" s="261">
        <v>3050</v>
      </c>
      <c r="M10" s="261">
        <v>3102</v>
      </c>
      <c r="N10" s="261">
        <v>3149</v>
      </c>
      <c r="O10" s="258">
        <v>3182</v>
      </c>
    </row>
    <row r="11" spans="1:16" s="13" customFormat="1" ht="15" customHeight="1">
      <c r="A11" s="385" t="s">
        <v>60</v>
      </c>
      <c r="B11" s="27">
        <v>9874</v>
      </c>
      <c r="C11" s="27">
        <v>10285</v>
      </c>
      <c r="D11" s="25">
        <v>10606</v>
      </c>
      <c r="E11" s="25">
        <v>10963</v>
      </c>
      <c r="F11" s="37">
        <v>11405</v>
      </c>
      <c r="G11" s="37">
        <v>11879</v>
      </c>
      <c r="H11" s="51">
        <v>12298</v>
      </c>
      <c r="I11" s="51">
        <v>12683</v>
      </c>
      <c r="J11" s="276">
        <v>12948</v>
      </c>
      <c r="K11" s="276">
        <v>13408</v>
      </c>
      <c r="L11" s="276">
        <v>13856</v>
      </c>
      <c r="M11" s="276">
        <v>14134</v>
      </c>
      <c r="N11" s="276">
        <v>14486</v>
      </c>
      <c r="O11" s="31">
        <v>14607</v>
      </c>
    </row>
    <row r="12" spans="1:16" s="13" customFormat="1" ht="15" customHeight="1">
      <c r="A12" s="385" t="s">
        <v>360</v>
      </c>
      <c r="B12" s="27">
        <v>3008</v>
      </c>
      <c r="C12" s="27">
        <v>3686</v>
      </c>
      <c r="D12" s="38">
        <v>4309</v>
      </c>
      <c r="E12" s="39">
        <v>4706</v>
      </c>
      <c r="F12" s="40">
        <v>4919</v>
      </c>
      <c r="G12" s="40">
        <v>5032</v>
      </c>
      <c r="H12" s="52">
        <v>5111</v>
      </c>
      <c r="I12" s="52">
        <v>4963</v>
      </c>
      <c r="J12" s="52">
        <v>5016</v>
      </c>
      <c r="K12" s="52">
        <v>5139</v>
      </c>
      <c r="L12" s="52">
        <v>5548</v>
      </c>
      <c r="M12" s="52">
        <v>5372</v>
      </c>
      <c r="N12" s="52">
        <v>5895</v>
      </c>
      <c r="O12" s="49">
        <v>5894</v>
      </c>
      <c r="P12" s="285"/>
    </row>
    <row r="13" spans="1:16" s="13" customFormat="1" ht="15" customHeight="1">
      <c r="A13" s="386" t="s">
        <v>353</v>
      </c>
      <c r="B13" s="327">
        <v>12882</v>
      </c>
      <c r="C13" s="327">
        <v>13971</v>
      </c>
      <c r="D13" s="328">
        <v>14915</v>
      </c>
      <c r="E13" s="328">
        <v>15669</v>
      </c>
      <c r="F13" s="328">
        <v>16324</v>
      </c>
      <c r="G13" s="328">
        <v>16911</v>
      </c>
      <c r="H13" s="329">
        <v>17409</v>
      </c>
      <c r="I13" s="329">
        <v>17646</v>
      </c>
      <c r="J13" s="329">
        <v>17964</v>
      </c>
      <c r="K13" s="329">
        <v>18547</v>
      </c>
      <c r="L13" s="329">
        <v>19404</v>
      </c>
      <c r="M13" s="329">
        <v>19506</v>
      </c>
      <c r="N13" s="329">
        <v>20381</v>
      </c>
      <c r="O13" s="330">
        <v>20501</v>
      </c>
    </row>
    <row r="14" spans="1:16" s="15" customFormat="1" ht="16.350000000000001" customHeight="1">
      <c r="A14" s="556" t="s">
        <v>262</v>
      </c>
      <c r="B14" s="557"/>
      <c r="C14" s="557"/>
      <c r="D14" s="557"/>
      <c r="E14" s="557"/>
      <c r="F14" s="557"/>
      <c r="G14" s="557"/>
      <c r="H14" s="557"/>
      <c r="I14" s="557"/>
      <c r="J14" s="557"/>
      <c r="K14" s="557"/>
      <c r="L14" s="557"/>
      <c r="M14" s="557"/>
      <c r="N14" s="557"/>
      <c r="O14" s="558"/>
      <c r="P14" s="16"/>
    </row>
    <row r="15" spans="1:16" s="15" customFormat="1" ht="16.350000000000001" customHeight="1">
      <c r="A15" s="553" t="s">
        <v>219</v>
      </c>
      <c r="B15" s="554"/>
      <c r="C15" s="554"/>
      <c r="D15" s="554"/>
      <c r="E15" s="554"/>
      <c r="F15" s="554"/>
      <c r="G15" s="554"/>
      <c r="H15" s="554"/>
      <c r="I15" s="554"/>
      <c r="J15" s="554"/>
      <c r="K15" s="554"/>
      <c r="L15" s="554"/>
      <c r="M15" s="554"/>
      <c r="N15" s="554"/>
      <c r="O15" s="555"/>
      <c r="P15" s="16"/>
    </row>
    <row r="16" spans="1:16" s="15" customFormat="1" ht="16.350000000000001" customHeight="1">
      <c r="A16" s="541" t="s">
        <v>362</v>
      </c>
      <c r="B16" s="542"/>
      <c r="C16" s="542"/>
      <c r="D16" s="542"/>
      <c r="E16" s="542"/>
      <c r="F16" s="542"/>
      <c r="G16" s="542"/>
      <c r="H16" s="542"/>
      <c r="I16" s="542"/>
      <c r="J16" s="542"/>
      <c r="K16" s="542"/>
      <c r="L16" s="542"/>
      <c r="M16" s="542"/>
      <c r="N16" s="542"/>
      <c r="O16" s="543"/>
      <c r="P16" s="16"/>
    </row>
    <row r="17" spans="1:15" customFormat="1" ht="15" customHeight="1">
      <c r="A17" s="111"/>
      <c r="B17" s="264"/>
      <c r="C17" s="264"/>
      <c r="D17" s="264"/>
      <c r="E17" s="264"/>
      <c r="F17" s="264"/>
      <c r="G17" s="264"/>
      <c r="H17" s="263"/>
      <c r="I17" s="263"/>
      <c r="J17" s="263"/>
      <c r="K17" s="263"/>
      <c r="L17" s="263"/>
      <c r="M17" s="263"/>
      <c r="N17" s="263"/>
      <c r="O17" s="263"/>
    </row>
    <row r="18" spans="1:15" s="22" customFormat="1" ht="15" customHeight="1">
      <c r="A18" s="265" t="s">
        <v>352</v>
      </c>
      <c r="B18" s="267"/>
      <c r="C18" s="267"/>
      <c r="D18" s="267"/>
      <c r="E18" s="267"/>
      <c r="F18" s="267"/>
      <c r="G18" s="267"/>
      <c r="H18" s="266"/>
      <c r="I18" s="266"/>
      <c r="J18" s="266"/>
      <c r="K18" s="266"/>
      <c r="L18" s="266"/>
      <c r="M18" s="266"/>
      <c r="N18" s="266"/>
      <c r="O18" s="266"/>
    </row>
    <row r="19" spans="1:15" s="22" customFormat="1" ht="15" customHeight="1">
      <c r="A19" s="265" t="s">
        <v>74</v>
      </c>
      <c r="B19" s="267"/>
      <c r="C19" s="267"/>
      <c r="D19" s="267"/>
      <c r="E19" s="267"/>
      <c r="F19" s="267"/>
      <c r="G19" s="267"/>
      <c r="H19" s="266"/>
      <c r="I19" s="266"/>
      <c r="J19" s="266"/>
      <c r="K19" s="266"/>
      <c r="L19" s="266"/>
      <c r="M19" s="266"/>
      <c r="N19" s="266"/>
      <c r="O19" s="266"/>
    </row>
    <row r="20" spans="1:15" s="22" customFormat="1" ht="15" customHeight="1">
      <c r="A20" s="265" t="s">
        <v>75</v>
      </c>
      <c r="B20" s="267"/>
      <c r="C20" s="267"/>
      <c r="D20" s="267"/>
      <c r="E20" s="267"/>
      <c r="F20" s="267"/>
      <c r="G20" s="267"/>
      <c r="H20" s="266"/>
      <c r="I20" s="266"/>
      <c r="J20" s="266"/>
      <c r="K20" s="266"/>
      <c r="L20" s="266"/>
      <c r="M20" s="266"/>
      <c r="N20" s="266"/>
      <c r="O20" s="266"/>
    </row>
    <row r="21" spans="1:15" s="22" customFormat="1" ht="15" customHeight="1">
      <c r="A21" s="265" t="s">
        <v>361</v>
      </c>
      <c r="B21" s="267"/>
      <c r="C21" s="267"/>
      <c r="D21" s="267"/>
      <c r="E21" s="267"/>
      <c r="F21" s="267"/>
      <c r="G21" s="267"/>
      <c r="H21" s="266"/>
      <c r="I21" s="266"/>
      <c r="J21" s="266"/>
      <c r="K21" s="266"/>
      <c r="L21" s="287"/>
      <c r="M21" s="287"/>
      <c r="N21" s="287"/>
      <c r="O21" s="287"/>
    </row>
    <row r="22" spans="1:15" s="22" customFormat="1" ht="15" customHeight="1">
      <c r="A22" s="111"/>
      <c r="B22" s="267"/>
      <c r="C22" s="267"/>
      <c r="D22" s="267"/>
      <c r="E22" s="267"/>
      <c r="F22" s="267"/>
      <c r="G22" s="267"/>
      <c r="H22" s="266"/>
      <c r="I22" s="266"/>
      <c r="J22" s="266"/>
      <c r="K22" s="266"/>
      <c r="L22" s="286"/>
      <c r="M22" s="286"/>
      <c r="N22" s="286"/>
      <c r="O22" s="286"/>
    </row>
    <row r="23" spans="1:15" s="22" customFormat="1" ht="15" customHeight="1">
      <c r="A23" s="111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1:15" s="22" customFormat="1" ht="15" customHeight="1">
      <c r="A24" s="111" t="s">
        <v>47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</row>
    <row r="25" spans="1:15" ht="15" customHeight="1">
      <c r="A25" s="269"/>
      <c r="B25" s="270"/>
      <c r="C25" s="270"/>
      <c r="D25" s="270"/>
      <c r="E25" s="270"/>
      <c r="F25" s="270"/>
      <c r="G25" s="270"/>
      <c r="H25" s="269"/>
      <c r="I25" s="269"/>
      <c r="J25" s="269"/>
      <c r="K25" s="269"/>
      <c r="L25" s="269"/>
      <c r="M25" s="269"/>
      <c r="N25" s="269"/>
      <c r="O25" s="269"/>
    </row>
    <row r="26" spans="1:15" ht="15" customHeight="1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</row>
    <row r="27" spans="1:15" ht="15" customHeight="1">
      <c r="A27" s="269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</row>
    <row r="28" spans="1:15" ht="15" customHeight="1">
      <c r="A28" s="269"/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</row>
    <row r="29" spans="1:15" ht="15" customHeight="1">
      <c r="A29" s="269"/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</row>
    <row r="30" spans="1:15" ht="15" customHeight="1">
      <c r="A30" s="269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</row>
    <row r="31" spans="1:15" ht="15" customHeight="1">
      <c r="A31" s="269"/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</row>
  </sheetData>
  <mergeCells count="6">
    <mergeCell ref="A3:O3"/>
    <mergeCell ref="A16:O16"/>
    <mergeCell ref="A2:O2"/>
    <mergeCell ref="A1:O1"/>
    <mergeCell ref="A15:O15"/>
    <mergeCell ref="A14:O14"/>
  </mergeCells>
  <hyperlinks>
    <hyperlink ref="A24" location="index!A1" display="Retour à l'index" xr:uid="{00000000-0004-0000-1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&amp;C&amp;P/&amp;N&amp;R© IBSA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0">
    <pageSetUpPr fitToPage="1"/>
  </sheetPr>
  <dimension ref="A1:Z17"/>
  <sheetViews>
    <sheetView showGridLines="0" zoomScale="80" zoomScaleNormal="80" zoomScalePageLayoutView="70" workbookViewId="0">
      <selection activeCell="H31" sqref="H31"/>
    </sheetView>
  </sheetViews>
  <sheetFormatPr baseColWidth="10" defaultColWidth="7.85546875" defaultRowHeight="15" customHeight="1"/>
  <cols>
    <col min="1" max="1" width="40.7109375" style="14" customWidth="1"/>
    <col min="2" max="5" width="17.140625" style="14" customWidth="1"/>
    <col min="6" max="14" width="17" style="14" customWidth="1"/>
    <col min="15" max="17" width="4.7109375" style="14" customWidth="1"/>
    <col min="18" max="18" width="12" style="14" customWidth="1"/>
    <col min="19" max="19" width="17.85546875" style="14" customWidth="1"/>
    <col min="20" max="20" width="17.28515625" style="14" customWidth="1"/>
    <col min="21" max="21" width="20.28515625" style="14" customWidth="1"/>
    <col min="22" max="22" width="8.5703125" style="14" customWidth="1"/>
    <col min="23" max="25" width="4.7109375" style="14" customWidth="1"/>
    <col min="26" max="16384" width="7.85546875" style="14"/>
  </cols>
  <sheetData>
    <row r="1" spans="1:26" ht="19.350000000000001" customHeight="1">
      <c r="A1" s="538" t="s">
        <v>354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40"/>
    </row>
    <row r="2" spans="1:26" ht="19.350000000000001" customHeight="1">
      <c r="A2" s="535" t="s">
        <v>264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7"/>
    </row>
    <row r="3" spans="1:26" ht="19.350000000000001" customHeight="1">
      <c r="A3" s="544" t="s">
        <v>442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6"/>
    </row>
    <row r="4" spans="1:26" ht="20.100000000000001" customHeight="1">
      <c r="A4" s="245"/>
      <c r="B4" s="245" t="s">
        <v>48</v>
      </c>
      <c r="C4" s="245" t="s">
        <v>49</v>
      </c>
      <c r="D4" s="245" t="s">
        <v>71</v>
      </c>
      <c r="E4" s="245" t="s">
        <v>73</v>
      </c>
      <c r="F4" s="245" t="s">
        <v>79</v>
      </c>
      <c r="G4" s="245" t="s">
        <v>99</v>
      </c>
      <c r="H4" s="245" t="s">
        <v>153</v>
      </c>
      <c r="I4" s="245" t="s">
        <v>160</v>
      </c>
      <c r="J4" s="245" t="s">
        <v>163</v>
      </c>
      <c r="K4" s="245" t="s">
        <v>165</v>
      </c>
      <c r="L4" s="245" t="s">
        <v>312</v>
      </c>
      <c r="M4" s="245" t="s">
        <v>416</v>
      </c>
      <c r="N4" s="245" t="s">
        <v>421</v>
      </c>
    </row>
    <row r="5" spans="1:26" s="13" customFormat="1" ht="15" customHeight="1">
      <c r="A5" s="272" t="s">
        <v>306</v>
      </c>
      <c r="B5" s="248">
        <v>1021</v>
      </c>
      <c r="C5" s="248">
        <v>1048</v>
      </c>
      <c r="D5" s="248">
        <v>1094</v>
      </c>
      <c r="E5" s="273">
        <v>1201</v>
      </c>
      <c r="F5" s="273">
        <v>1232</v>
      </c>
      <c r="G5" s="251">
        <v>1173</v>
      </c>
      <c r="H5" s="251">
        <v>1163</v>
      </c>
      <c r="I5" s="251">
        <v>1126</v>
      </c>
      <c r="J5" s="251">
        <v>1128</v>
      </c>
      <c r="K5" s="251">
        <v>1094</v>
      </c>
      <c r="L5" s="251">
        <v>1011</v>
      </c>
      <c r="M5" s="251">
        <v>970</v>
      </c>
      <c r="N5" s="252">
        <v>963</v>
      </c>
    </row>
    <row r="6" spans="1:26" s="13" customFormat="1" ht="15" customHeight="1">
      <c r="A6" s="272" t="s">
        <v>307</v>
      </c>
      <c r="B6" s="248">
        <v>3857</v>
      </c>
      <c r="C6" s="215">
        <v>3933</v>
      </c>
      <c r="D6" s="215">
        <v>4109</v>
      </c>
      <c r="E6" s="274">
        <v>4259</v>
      </c>
      <c r="F6" s="274">
        <v>4458</v>
      </c>
      <c r="G6" s="261">
        <v>4652</v>
      </c>
      <c r="H6" s="261">
        <v>4787</v>
      </c>
      <c r="I6" s="261">
        <v>4834</v>
      </c>
      <c r="J6" s="261">
        <v>4955</v>
      </c>
      <c r="K6" s="261">
        <v>5020</v>
      </c>
      <c r="L6" s="261">
        <v>4988</v>
      </c>
      <c r="M6" s="261">
        <v>5006</v>
      </c>
      <c r="N6" s="258">
        <v>4839</v>
      </c>
    </row>
    <row r="7" spans="1:26" s="13" customFormat="1" ht="15" customHeight="1">
      <c r="A7" s="272" t="s">
        <v>308</v>
      </c>
      <c r="B7" s="248">
        <v>5407</v>
      </c>
      <c r="C7" s="215">
        <v>5625</v>
      </c>
      <c r="D7" s="215">
        <v>5760</v>
      </c>
      <c r="E7" s="274">
        <v>5945</v>
      </c>
      <c r="F7" s="274">
        <v>6189</v>
      </c>
      <c r="G7" s="275">
        <v>6473</v>
      </c>
      <c r="H7" s="275">
        <v>6733</v>
      </c>
      <c r="I7" s="261">
        <v>6988</v>
      </c>
      <c r="J7" s="261">
        <v>7325</v>
      </c>
      <c r="K7" s="261">
        <v>7742</v>
      </c>
      <c r="L7" s="261">
        <v>8135</v>
      </c>
      <c r="M7" s="261">
        <v>8510</v>
      </c>
      <c r="N7" s="258">
        <v>8805</v>
      </c>
    </row>
    <row r="8" spans="1:26" s="13" customFormat="1" ht="15" customHeight="1">
      <c r="A8" s="331" t="s">
        <v>159</v>
      </c>
      <c r="B8" s="332">
        <v>10285</v>
      </c>
      <c r="C8" s="333">
        <v>10606</v>
      </c>
      <c r="D8" s="333">
        <v>10963</v>
      </c>
      <c r="E8" s="334">
        <v>11405</v>
      </c>
      <c r="F8" s="334">
        <v>11879</v>
      </c>
      <c r="G8" s="335">
        <v>12298</v>
      </c>
      <c r="H8" s="335">
        <v>12683</v>
      </c>
      <c r="I8" s="333">
        <v>12948</v>
      </c>
      <c r="J8" s="333">
        <v>13408</v>
      </c>
      <c r="K8" s="333">
        <v>13856</v>
      </c>
      <c r="L8" s="333">
        <v>14134</v>
      </c>
      <c r="M8" s="333">
        <v>14486</v>
      </c>
      <c r="N8" s="336">
        <v>14607</v>
      </c>
    </row>
    <row r="9" spans="1:26" s="15" customFormat="1" ht="16.350000000000001" customHeight="1">
      <c r="A9" s="556" t="s">
        <v>262</v>
      </c>
      <c r="B9" s="557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8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15" customFormat="1" ht="16.350000000000001" customHeight="1">
      <c r="A10" s="553" t="s">
        <v>219</v>
      </c>
      <c r="B10" s="554"/>
      <c r="C10" s="554"/>
      <c r="D10" s="554"/>
      <c r="E10" s="554"/>
      <c r="F10" s="554"/>
      <c r="G10" s="554"/>
      <c r="H10" s="554"/>
      <c r="I10" s="554"/>
      <c r="J10" s="554"/>
      <c r="K10" s="554"/>
      <c r="L10" s="554"/>
      <c r="M10" s="554"/>
      <c r="N10" s="555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15" customFormat="1" ht="16.350000000000001" customHeight="1">
      <c r="A11" s="541" t="s">
        <v>265</v>
      </c>
      <c r="B11" s="542"/>
      <c r="C11" s="542"/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customFormat="1" ht="15" customHeight="1">
      <c r="A12" s="111"/>
      <c r="B12" s="264"/>
      <c r="C12" s="264"/>
      <c r="D12" s="264"/>
      <c r="E12" s="264"/>
      <c r="F12" s="263"/>
      <c r="G12" s="263"/>
      <c r="H12" s="263"/>
      <c r="I12" s="263"/>
      <c r="J12" s="263"/>
      <c r="K12" s="263"/>
      <c r="L12" s="263"/>
      <c r="M12" s="263"/>
      <c r="N12" s="263"/>
      <c r="O12" s="12"/>
      <c r="P12" s="12"/>
      <c r="Q12" s="12"/>
      <c r="R12" s="32"/>
      <c r="S12" s="32"/>
      <c r="T12" s="32"/>
      <c r="U12" s="33"/>
      <c r="V12" s="34"/>
    </row>
    <row r="13" spans="1:26" s="22" customFormat="1" ht="15" customHeight="1">
      <c r="A13" s="265" t="s">
        <v>78</v>
      </c>
      <c r="B13" s="267"/>
      <c r="C13" s="267"/>
      <c r="D13" s="267"/>
      <c r="E13" s="267"/>
      <c r="F13" s="266"/>
      <c r="G13" s="266"/>
      <c r="H13" s="266"/>
      <c r="I13" s="266"/>
      <c r="J13" s="266"/>
      <c r="K13" s="266"/>
      <c r="L13" s="266"/>
      <c r="M13" s="266"/>
      <c r="N13" s="266"/>
      <c r="O13" s="21"/>
      <c r="P13" s="21"/>
      <c r="Q13" s="32"/>
      <c r="R13" s="32"/>
      <c r="S13" s="32"/>
      <c r="T13" s="33"/>
      <c r="U13" s="33"/>
    </row>
    <row r="14" spans="1:26" s="22" customFormat="1" ht="15" customHeight="1">
      <c r="A14" s="265"/>
      <c r="B14" s="267"/>
      <c r="C14" s="267"/>
      <c r="D14" s="267"/>
      <c r="E14" s="267"/>
      <c r="F14" s="266"/>
      <c r="G14" s="266"/>
      <c r="H14" s="266"/>
      <c r="I14" s="266"/>
      <c r="J14" s="266"/>
      <c r="K14" s="266"/>
      <c r="L14" s="266"/>
      <c r="M14" s="266"/>
      <c r="N14" s="266"/>
      <c r="O14" s="21"/>
      <c r="P14" s="21"/>
      <c r="Q14" s="21"/>
      <c r="R14" s="32"/>
      <c r="S14" s="32"/>
      <c r="T14" s="32"/>
      <c r="U14" s="33"/>
      <c r="V14" s="33"/>
    </row>
    <row r="15" spans="1:26" s="22" customFormat="1" ht="15" customHeight="1">
      <c r="A15" s="265"/>
      <c r="B15" s="267"/>
      <c r="C15" s="267"/>
      <c r="D15" s="267"/>
      <c r="E15" s="267"/>
      <c r="F15" s="266"/>
      <c r="G15" s="266"/>
      <c r="H15" s="266"/>
      <c r="I15" s="266"/>
      <c r="J15" s="266"/>
      <c r="K15" s="266"/>
      <c r="L15" s="266"/>
      <c r="M15" s="266"/>
      <c r="N15" s="266"/>
      <c r="O15" s="21"/>
      <c r="P15" s="21"/>
      <c r="Q15" s="21"/>
      <c r="R15" s="32"/>
      <c r="S15" s="32"/>
      <c r="T15" s="32"/>
      <c r="U15" s="33"/>
      <c r="V15" s="33"/>
    </row>
    <row r="16" spans="1:26" s="22" customFormat="1" ht="15" customHeight="1">
      <c r="A16" s="111" t="s">
        <v>47</v>
      </c>
      <c r="B16" s="267"/>
      <c r="C16" s="267"/>
      <c r="D16" s="267"/>
      <c r="E16" s="267"/>
      <c r="F16" s="266"/>
      <c r="G16" s="266"/>
      <c r="H16" s="266"/>
      <c r="I16" s="266"/>
      <c r="J16" s="266"/>
      <c r="K16" s="266"/>
      <c r="L16" s="266"/>
      <c r="M16" s="266"/>
      <c r="N16" s="266"/>
      <c r="O16" s="21"/>
      <c r="P16" s="21"/>
      <c r="Q16" s="21"/>
      <c r="R16" s="32"/>
      <c r="S16" s="32"/>
      <c r="T16" s="32"/>
      <c r="U16" s="33"/>
      <c r="V16" s="33"/>
    </row>
    <row r="17" spans="1:22" s="22" customFormat="1" ht="15" customHeight="1">
      <c r="A17" s="111"/>
      <c r="B17" s="267"/>
      <c r="C17" s="267"/>
      <c r="D17" s="267"/>
      <c r="E17" s="267"/>
      <c r="F17" s="266"/>
      <c r="G17" s="266"/>
      <c r="H17" s="266"/>
      <c r="I17" s="266"/>
      <c r="J17" s="266"/>
      <c r="K17" s="266"/>
      <c r="L17" s="266"/>
      <c r="M17" s="266"/>
      <c r="N17" s="266"/>
      <c r="O17" s="21"/>
      <c r="P17" s="21"/>
      <c r="Q17" s="21"/>
      <c r="R17" s="35"/>
      <c r="S17" s="32"/>
      <c r="T17" s="32"/>
      <c r="U17" s="32"/>
      <c r="V17" s="33"/>
    </row>
  </sheetData>
  <mergeCells count="6">
    <mergeCell ref="A3:N3"/>
    <mergeCell ref="A11:N11"/>
    <mergeCell ref="A2:N2"/>
    <mergeCell ref="A1:N1"/>
    <mergeCell ref="A10:N10"/>
    <mergeCell ref="A9:N9"/>
  </mergeCells>
  <hyperlinks>
    <hyperlink ref="A16" location="index!A1" display="Retour à l'index" xr:uid="{00000000-0004-0000-1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&amp;C&amp;P/&amp;N&amp;R© IBSA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pageSetUpPr fitToPage="1"/>
  </sheetPr>
  <dimension ref="A1:T49"/>
  <sheetViews>
    <sheetView showGridLines="0" zoomScale="80" zoomScaleNormal="80" zoomScalePageLayoutView="60" workbookViewId="0">
      <selection sqref="A1:K1"/>
    </sheetView>
  </sheetViews>
  <sheetFormatPr baseColWidth="10" defaultColWidth="10.7109375" defaultRowHeight="15" customHeight="1"/>
  <cols>
    <col min="1" max="1" width="34.42578125" style="1" customWidth="1"/>
    <col min="2" max="2" width="15" style="1" customWidth="1"/>
    <col min="3" max="11" width="15.7109375" style="1" customWidth="1"/>
    <col min="12" max="16384" width="10.7109375" style="1"/>
  </cols>
  <sheetData>
    <row r="1" spans="1:15" ht="19.350000000000001" customHeight="1">
      <c r="A1" s="426" t="s">
        <v>220</v>
      </c>
      <c r="B1" s="427"/>
      <c r="C1" s="427"/>
      <c r="D1" s="427"/>
      <c r="E1" s="427"/>
      <c r="F1" s="427"/>
      <c r="G1" s="427"/>
      <c r="H1" s="427"/>
      <c r="I1" s="427"/>
      <c r="J1" s="427"/>
      <c r="K1" s="428"/>
    </row>
    <row r="2" spans="1:15" ht="19.350000000000001" customHeight="1">
      <c r="A2" s="429" t="s">
        <v>221</v>
      </c>
      <c r="B2" s="430"/>
      <c r="C2" s="430"/>
      <c r="D2" s="430"/>
      <c r="E2" s="430"/>
      <c r="F2" s="430"/>
      <c r="G2" s="430"/>
      <c r="H2" s="430"/>
      <c r="I2" s="430"/>
      <c r="J2" s="430"/>
      <c r="K2" s="431"/>
    </row>
    <row r="3" spans="1:15" ht="19.350000000000001" customHeight="1">
      <c r="A3" s="438" t="s">
        <v>424</v>
      </c>
      <c r="B3" s="439"/>
      <c r="C3" s="439"/>
      <c r="D3" s="439"/>
      <c r="E3" s="439"/>
      <c r="F3" s="439"/>
      <c r="G3" s="439"/>
      <c r="H3" s="439"/>
      <c r="I3" s="439"/>
      <c r="J3" s="439"/>
      <c r="K3" s="440"/>
    </row>
    <row r="4" spans="1:15" s="7" customFormat="1" ht="39.950000000000003" customHeight="1">
      <c r="A4" s="424"/>
      <c r="B4" s="424" t="s">
        <v>56</v>
      </c>
      <c r="C4" s="421" t="s">
        <v>3</v>
      </c>
      <c r="D4" s="422"/>
      <c r="E4" s="423"/>
      <c r="F4" s="421" t="s">
        <v>4</v>
      </c>
      <c r="G4" s="422"/>
      <c r="H4" s="423"/>
      <c r="I4" s="421" t="s">
        <v>5</v>
      </c>
      <c r="J4" s="422"/>
      <c r="K4" s="423"/>
    </row>
    <row r="5" spans="1:15" s="7" customFormat="1" ht="20.100000000000001" customHeight="1">
      <c r="A5" s="425"/>
      <c r="B5" s="425"/>
      <c r="C5" s="153" t="s">
        <v>108</v>
      </c>
      <c r="D5" s="153" t="s">
        <v>109</v>
      </c>
      <c r="E5" s="152" t="s">
        <v>28</v>
      </c>
      <c r="F5" s="153" t="s">
        <v>108</v>
      </c>
      <c r="G5" s="153" t="s">
        <v>109</v>
      </c>
      <c r="H5" s="152" t="s">
        <v>28</v>
      </c>
      <c r="I5" s="153" t="s">
        <v>108</v>
      </c>
      <c r="J5" s="153" t="s">
        <v>109</v>
      </c>
      <c r="K5" s="152" t="s">
        <v>28</v>
      </c>
    </row>
    <row r="6" spans="1:15" ht="17.100000000000001" customHeight="1">
      <c r="A6" s="62" t="s">
        <v>22</v>
      </c>
      <c r="B6" s="63" t="s">
        <v>1</v>
      </c>
      <c r="C6" s="346">
        <v>52305</v>
      </c>
      <c r="D6" s="347">
        <v>531</v>
      </c>
      <c r="E6" s="348">
        <v>52836</v>
      </c>
      <c r="F6" s="346">
        <v>79191</v>
      </c>
      <c r="G6" s="347">
        <v>4651</v>
      </c>
      <c r="H6" s="348">
        <v>83842</v>
      </c>
      <c r="I6" s="346">
        <v>86281</v>
      </c>
      <c r="J6" s="347">
        <v>3204</v>
      </c>
      <c r="K6" s="348">
        <v>89485</v>
      </c>
      <c r="M6" s="23"/>
      <c r="N6" s="23"/>
      <c r="O6" s="23"/>
    </row>
    <row r="7" spans="1:15" ht="17.100000000000001" customHeight="1">
      <c r="A7" s="67" t="s">
        <v>29</v>
      </c>
      <c r="B7" s="68" t="s">
        <v>1</v>
      </c>
      <c r="C7" s="69">
        <v>420926</v>
      </c>
      <c r="D7" s="70">
        <v>2935</v>
      </c>
      <c r="E7" s="71">
        <v>423861</v>
      </c>
      <c r="F7" s="69">
        <v>686765</v>
      </c>
      <c r="G7" s="70">
        <v>42932</v>
      </c>
      <c r="H7" s="71">
        <v>729697</v>
      </c>
      <c r="I7" s="69">
        <v>794004</v>
      </c>
      <c r="J7" s="70">
        <v>33518</v>
      </c>
      <c r="K7" s="71">
        <v>827522</v>
      </c>
      <c r="M7" s="23"/>
      <c r="N7" s="23"/>
      <c r="O7" s="23"/>
    </row>
    <row r="8" spans="1:15" ht="17.100000000000001" customHeight="1">
      <c r="A8" s="62" t="s">
        <v>22</v>
      </c>
      <c r="B8" s="63" t="s">
        <v>2</v>
      </c>
      <c r="C8" s="346">
        <v>53487</v>
      </c>
      <c r="D8" s="347">
        <v>547</v>
      </c>
      <c r="E8" s="348">
        <v>54034</v>
      </c>
      <c r="F8" s="346">
        <v>80401</v>
      </c>
      <c r="G8" s="347">
        <v>4744</v>
      </c>
      <c r="H8" s="348">
        <v>85145</v>
      </c>
      <c r="I8" s="346">
        <v>86518</v>
      </c>
      <c r="J8" s="347">
        <v>3269</v>
      </c>
      <c r="K8" s="348">
        <v>89787</v>
      </c>
      <c r="M8" s="23"/>
      <c r="N8" s="23"/>
      <c r="O8" s="23"/>
    </row>
    <row r="9" spans="1:15" ht="17.100000000000001" customHeight="1">
      <c r="A9" s="67" t="s">
        <v>29</v>
      </c>
      <c r="B9" s="68" t="s">
        <v>2</v>
      </c>
      <c r="C9" s="69">
        <v>430309</v>
      </c>
      <c r="D9" s="70">
        <v>2990</v>
      </c>
      <c r="E9" s="71">
        <v>433299</v>
      </c>
      <c r="F9" s="69">
        <v>686286</v>
      </c>
      <c r="G9" s="70">
        <v>43514</v>
      </c>
      <c r="H9" s="71">
        <v>729800</v>
      </c>
      <c r="I9" s="69">
        <v>786978</v>
      </c>
      <c r="J9" s="70">
        <v>34431</v>
      </c>
      <c r="K9" s="71">
        <v>821409</v>
      </c>
      <c r="M9" s="23"/>
      <c r="N9" s="23"/>
      <c r="O9" s="23"/>
    </row>
    <row r="10" spans="1:15" ht="17.100000000000001" customHeight="1">
      <c r="A10" s="62" t="s">
        <v>22</v>
      </c>
      <c r="B10" s="63" t="s">
        <v>41</v>
      </c>
      <c r="C10" s="346">
        <v>54765</v>
      </c>
      <c r="D10" s="347">
        <v>558</v>
      </c>
      <c r="E10" s="348">
        <v>55323</v>
      </c>
      <c r="F10" s="346">
        <v>81808</v>
      </c>
      <c r="G10" s="347">
        <v>4833</v>
      </c>
      <c r="H10" s="348">
        <v>86641</v>
      </c>
      <c r="I10" s="346">
        <v>87229</v>
      </c>
      <c r="J10" s="347">
        <v>3328</v>
      </c>
      <c r="K10" s="348">
        <v>90557</v>
      </c>
      <c r="M10" s="23"/>
      <c r="N10" s="23"/>
      <c r="O10" s="23"/>
    </row>
    <row r="11" spans="1:15" ht="17.100000000000001" customHeight="1">
      <c r="A11" s="75" t="s">
        <v>29</v>
      </c>
      <c r="B11" s="76" t="s">
        <v>41</v>
      </c>
      <c r="C11" s="77">
        <v>440912</v>
      </c>
      <c r="D11" s="78">
        <v>3010</v>
      </c>
      <c r="E11" s="79">
        <v>443922</v>
      </c>
      <c r="F11" s="77">
        <v>689622</v>
      </c>
      <c r="G11" s="78">
        <v>44461</v>
      </c>
      <c r="H11" s="79">
        <v>734083</v>
      </c>
      <c r="I11" s="77">
        <v>781723</v>
      </c>
      <c r="J11" s="78">
        <v>35106</v>
      </c>
      <c r="K11" s="79">
        <v>816829</v>
      </c>
      <c r="M11" s="23"/>
      <c r="N11" s="23"/>
      <c r="O11" s="23"/>
    </row>
    <row r="12" spans="1:15" ht="17.100000000000001" customHeight="1">
      <c r="A12" s="62" t="s">
        <v>22</v>
      </c>
      <c r="B12" s="63" t="s">
        <v>48</v>
      </c>
      <c r="C12" s="346">
        <v>55884</v>
      </c>
      <c r="D12" s="347">
        <v>565</v>
      </c>
      <c r="E12" s="348">
        <v>56449</v>
      </c>
      <c r="F12" s="346">
        <v>83669</v>
      </c>
      <c r="G12" s="347">
        <v>4902</v>
      </c>
      <c r="H12" s="348">
        <v>88571</v>
      </c>
      <c r="I12" s="346">
        <v>88482</v>
      </c>
      <c r="J12" s="347">
        <v>3471</v>
      </c>
      <c r="K12" s="348">
        <v>91953</v>
      </c>
      <c r="M12" s="23"/>
      <c r="N12" s="23"/>
      <c r="O12" s="23"/>
    </row>
    <row r="13" spans="1:15" ht="17.100000000000001" customHeight="1">
      <c r="A13" s="75" t="s">
        <v>29</v>
      </c>
      <c r="B13" s="76" t="s">
        <v>48</v>
      </c>
      <c r="C13" s="77">
        <v>448216</v>
      </c>
      <c r="D13" s="78">
        <v>3040</v>
      </c>
      <c r="E13" s="79">
        <v>451256</v>
      </c>
      <c r="F13" s="77">
        <v>697283</v>
      </c>
      <c r="G13" s="78">
        <v>45068</v>
      </c>
      <c r="H13" s="79">
        <v>742351</v>
      </c>
      <c r="I13" s="77">
        <v>778975</v>
      </c>
      <c r="J13" s="78">
        <v>35891</v>
      </c>
      <c r="K13" s="79">
        <v>814866</v>
      </c>
      <c r="M13" s="23"/>
      <c r="N13" s="23"/>
      <c r="O13" s="23"/>
    </row>
    <row r="14" spans="1:15" ht="17.100000000000001" customHeight="1">
      <c r="A14" s="62" t="s">
        <v>22</v>
      </c>
      <c r="B14" s="63" t="s">
        <v>49</v>
      </c>
      <c r="C14" s="346">
        <v>57153</v>
      </c>
      <c r="D14" s="347">
        <v>568</v>
      </c>
      <c r="E14" s="348">
        <v>57721</v>
      </c>
      <c r="F14" s="346">
        <v>85619</v>
      </c>
      <c r="G14" s="347">
        <v>4950</v>
      </c>
      <c r="H14" s="348">
        <v>90569</v>
      </c>
      <c r="I14" s="346">
        <v>89648</v>
      </c>
      <c r="J14" s="347">
        <v>3505</v>
      </c>
      <c r="K14" s="348">
        <v>93153</v>
      </c>
      <c r="M14" s="23"/>
      <c r="N14" s="23"/>
      <c r="O14" s="23"/>
    </row>
    <row r="15" spans="1:15" ht="17.100000000000001" customHeight="1">
      <c r="A15" s="75" t="s">
        <v>29</v>
      </c>
      <c r="B15" s="76" t="s">
        <v>49</v>
      </c>
      <c r="C15" s="77">
        <v>452736</v>
      </c>
      <c r="D15" s="78">
        <v>3113</v>
      </c>
      <c r="E15" s="79">
        <v>455849</v>
      </c>
      <c r="F15" s="77">
        <v>705272</v>
      </c>
      <c r="G15" s="78">
        <v>45324</v>
      </c>
      <c r="H15" s="79">
        <v>750596</v>
      </c>
      <c r="I15" s="77">
        <v>781096</v>
      </c>
      <c r="J15" s="78">
        <v>36542</v>
      </c>
      <c r="K15" s="79">
        <v>817638</v>
      </c>
      <c r="M15" s="23"/>
      <c r="N15" s="23"/>
      <c r="O15" s="23"/>
    </row>
    <row r="16" spans="1:15" ht="17.100000000000001" customHeight="1">
      <c r="A16" s="62" t="s">
        <v>22</v>
      </c>
      <c r="B16" s="63" t="s">
        <v>71</v>
      </c>
      <c r="C16" s="346">
        <v>58101</v>
      </c>
      <c r="D16" s="347">
        <v>567</v>
      </c>
      <c r="E16" s="348">
        <v>58668</v>
      </c>
      <c r="F16" s="346">
        <v>86993</v>
      </c>
      <c r="G16" s="347">
        <v>5010</v>
      </c>
      <c r="H16" s="348">
        <v>92003</v>
      </c>
      <c r="I16" s="346">
        <v>91124</v>
      </c>
      <c r="J16" s="347">
        <v>3563</v>
      </c>
      <c r="K16" s="348">
        <v>94687</v>
      </c>
      <c r="M16" s="23"/>
      <c r="N16" s="23"/>
      <c r="O16" s="23"/>
    </row>
    <row r="17" spans="1:20" ht="17.100000000000001" customHeight="1">
      <c r="A17" s="75" t="s">
        <v>29</v>
      </c>
      <c r="B17" s="76" t="s">
        <v>71</v>
      </c>
      <c r="C17" s="77">
        <v>457385</v>
      </c>
      <c r="D17" s="78">
        <v>3160</v>
      </c>
      <c r="E17" s="79">
        <v>460545</v>
      </c>
      <c r="F17" s="77">
        <v>713553</v>
      </c>
      <c r="G17" s="78">
        <v>45356</v>
      </c>
      <c r="H17" s="79">
        <v>758909</v>
      </c>
      <c r="I17" s="77">
        <v>783710</v>
      </c>
      <c r="J17" s="78">
        <v>37296</v>
      </c>
      <c r="K17" s="79">
        <v>821006</v>
      </c>
      <c r="M17" s="23"/>
      <c r="N17" s="23"/>
      <c r="O17" s="23"/>
    </row>
    <row r="18" spans="1:20" ht="17.100000000000001" customHeight="1">
      <c r="A18" s="62" t="s">
        <v>22</v>
      </c>
      <c r="B18" s="63" t="s">
        <v>73</v>
      </c>
      <c r="C18" s="346">
        <v>58786</v>
      </c>
      <c r="D18" s="347">
        <v>555</v>
      </c>
      <c r="E18" s="348">
        <v>59341</v>
      </c>
      <c r="F18" s="346">
        <v>89195</v>
      </c>
      <c r="G18" s="347">
        <v>4953</v>
      </c>
      <c r="H18" s="348">
        <v>94148</v>
      </c>
      <c r="I18" s="346">
        <v>91831</v>
      </c>
      <c r="J18" s="347">
        <v>3625</v>
      </c>
      <c r="K18" s="348">
        <v>95456</v>
      </c>
      <c r="M18" s="23"/>
      <c r="O18" s="23"/>
    </row>
    <row r="19" spans="1:20" ht="17.100000000000001" customHeight="1">
      <c r="A19" s="75" t="s">
        <v>29</v>
      </c>
      <c r="B19" s="76" t="s">
        <v>73</v>
      </c>
      <c r="C19" s="77">
        <v>456868</v>
      </c>
      <c r="D19" s="78">
        <v>3131</v>
      </c>
      <c r="E19" s="79">
        <v>459999</v>
      </c>
      <c r="F19" s="77">
        <v>728467</v>
      </c>
      <c r="G19" s="78">
        <v>44650</v>
      </c>
      <c r="H19" s="79">
        <v>773117</v>
      </c>
      <c r="I19" s="77">
        <v>785580</v>
      </c>
      <c r="J19" s="78">
        <v>37737</v>
      </c>
      <c r="K19" s="79">
        <v>823317</v>
      </c>
      <c r="M19" s="23"/>
      <c r="N19" s="23"/>
      <c r="O19" s="23"/>
    </row>
    <row r="20" spans="1:20" ht="17.100000000000001" customHeight="1">
      <c r="A20" s="62" t="s">
        <v>22</v>
      </c>
      <c r="B20" s="63" t="s">
        <v>79</v>
      </c>
      <c r="C20" s="346">
        <v>59185</v>
      </c>
      <c r="D20" s="347">
        <v>534</v>
      </c>
      <c r="E20" s="348">
        <v>59719</v>
      </c>
      <c r="F20" s="346">
        <v>91445</v>
      </c>
      <c r="G20" s="347">
        <v>4925</v>
      </c>
      <c r="H20" s="348">
        <v>96370</v>
      </c>
      <c r="I20" s="346">
        <v>93377</v>
      </c>
      <c r="J20" s="347">
        <v>3713</v>
      </c>
      <c r="K20" s="348">
        <v>97090</v>
      </c>
      <c r="M20" s="23"/>
      <c r="N20" s="23"/>
      <c r="O20" s="23"/>
    </row>
    <row r="21" spans="1:20" ht="17.100000000000001" customHeight="1">
      <c r="A21" s="75" t="s">
        <v>29</v>
      </c>
      <c r="B21" s="76" t="s">
        <v>79</v>
      </c>
      <c r="C21" s="77">
        <v>455547</v>
      </c>
      <c r="D21" s="78">
        <v>3104</v>
      </c>
      <c r="E21" s="79">
        <v>458651</v>
      </c>
      <c r="F21" s="77">
        <v>744063</v>
      </c>
      <c r="G21" s="78">
        <v>42682</v>
      </c>
      <c r="H21" s="79">
        <v>786745</v>
      </c>
      <c r="I21" s="77">
        <v>791322</v>
      </c>
      <c r="J21" s="78">
        <v>37721</v>
      </c>
      <c r="K21" s="79">
        <v>829043</v>
      </c>
      <c r="M21" s="23"/>
      <c r="N21" s="23"/>
      <c r="O21" s="23"/>
    </row>
    <row r="22" spans="1:20" ht="17.100000000000001" customHeight="1">
      <c r="A22" s="62" t="s">
        <v>22</v>
      </c>
      <c r="B22" s="63" t="s">
        <v>99</v>
      </c>
      <c r="C22" s="346">
        <v>58392</v>
      </c>
      <c r="D22" s="347">
        <v>617</v>
      </c>
      <c r="E22" s="348">
        <v>59009</v>
      </c>
      <c r="F22" s="346">
        <v>93201</v>
      </c>
      <c r="G22" s="347">
        <v>4883</v>
      </c>
      <c r="H22" s="348">
        <v>98084</v>
      </c>
      <c r="I22" s="346">
        <v>93942</v>
      </c>
      <c r="J22" s="347">
        <v>3748</v>
      </c>
      <c r="K22" s="348">
        <v>97690</v>
      </c>
      <c r="M22" s="23"/>
      <c r="N22" s="23"/>
      <c r="O22" s="23"/>
      <c r="P22" s="23"/>
      <c r="Q22" s="23"/>
      <c r="R22" s="23"/>
      <c r="S22" s="23"/>
      <c r="T22" s="23"/>
    </row>
    <row r="23" spans="1:20" ht="17.100000000000001" customHeight="1">
      <c r="A23" s="75" t="s">
        <v>29</v>
      </c>
      <c r="B23" s="76" t="s">
        <v>99</v>
      </c>
      <c r="C23" s="77">
        <v>451442</v>
      </c>
      <c r="D23" s="78">
        <v>3211</v>
      </c>
      <c r="E23" s="79">
        <v>454653</v>
      </c>
      <c r="F23" s="77">
        <v>756256</v>
      </c>
      <c r="G23" s="78">
        <v>41796</v>
      </c>
      <c r="H23" s="79">
        <v>798052</v>
      </c>
      <c r="I23" s="77">
        <v>793047</v>
      </c>
      <c r="J23" s="78">
        <v>37754</v>
      </c>
      <c r="K23" s="79">
        <v>830801</v>
      </c>
      <c r="M23" s="23"/>
      <c r="N23" s="23"/>
      <c r="O23" s="23"/>
      <c r="P23" s="23"/>
      <c r="Q23" s="23"/>
      <c r="R23" s="23"/>
      <c r="S23" s="23"/>
      <c r="T23" s="23"/>
    </row>
    <row r="24" spans="1:20" ht="17.100000000000001" customHeight="1">
      <c r="A24" s="62" t="s">
        <v>22</v>
      </c>
      <c r="B24" s="63" t="s">
        <v>153</v>
      </c>
      <c r="C24" s="346">
        <v>57699</v>
      </c>
      <c r="D24" s="347">
        <v>575</v>
      </c>
      <c r="E24" s="348">
        <v>58274</v>
      </c>
      <c r="F24" s="346">
        <v>94297</v>
      </c>
      <c r="G24" s="347">
        <v>4838</v>
      </c>
      <c r="H24" s="348">
        <v>99135</v>
      </c>
      <c r="I24" s="346" t="s">
        <v>180</v>
      </c>
      <c r="J24" s="347">
        <v>3845</v>
      </c>
      <c r="K24" s="348" t="s">
        <v>181</v>
      </c>
      <c r="M24" s="23"/>
      <c r="N24" s="23"/>
      <c r="O24" s="23"/>
    </row>
    <row r="25" spans="1:20" ht="17.100000000000001" customHeight="1">
      <c r="A25" s="75" t="s">
        <v>29</v>
      </c>
      <c r="B25" s="76" t="s">
        <v>153</v>
      </c>
      <c r="C25" s="77">
        <v>445650</v>
      </c>
      <c r="D25" s="78">
        <v>3154</v>
      </c>
      <c r="E25" s="79">
        <v>448804</v>
      </c>
      <c r="F25" s="77">
        <v>764536</v>
      </c>
      <c r="G25" s="78">
        <v>41662</v>
      </c>
      <c r="H25" s="79">
        <v>806198</v>
      </c>
      <c r="I25" s="77" t="s">
        <v>182</v>
      </c>
      <c r="J25" s="78">
        <v>38192</v>
      </c>
      <c r="K25" s="79" t="s">
        <v>183</v>
      </c>
      <c r="M25" s="23"/>
      <c r="N25" s="23"/>
      <c r="O25" s="23"/>
    </row>
    <row r="26" spans="1:20" ht="17.100000000000001" customHeight="1">
      <c r="A26" s="62" t="s">
        <v>22</v>
      </c>
      <c r="B26" s="63" t="s">
        <v>160</v>
      </c>
      <c r="C26" s="346">
        <v>57443</v>
      </c>
      <c r="D26" s="347">
        <v>580</v>
      </c>
      <c r="E26" s="348">
        <v>58023</v>
      </c>
      <c r="F26" s="346">
        <v>94973</v>
      </c>
      <c r="G26" s="347">
        <v>4873</v>
      </c>
      <c r="H26" s="348">
        <v>99846</v>
      </c>
      <c r="I26" s="346">
        <v>96338</v>
      </c>
      <c r="J26" s="347">
        <v>3892</v>
      </c>
      <c r="K26" s="348">
        <v>100230</v>
      </c>
      <c r="M26" s="23"/>
      <c r="N26" s="23"/>
      <c r="O26" s="23"/>
    </row>
    <row r="27" spans="1:20" ht="17.100000000000001" customHeight="1">
      <c r="A27" s="75" t="s">
        <v>29</v>
      </c>
      <c r="B27" s="76" t="s">
        <v>160</v>
      </c>
      <c r="C27" s="77">
        <v>441209</v>
      </c>
      <c r="D27" s="78">
        <v>3328</v>
      </c>
      <c r="E27" s="79">
        <v>444537</v>
      </c>
      <c r="F27" s="77">
        <v>767472</v>
      </c>
      <c r="G27" s="78">
        <v>42391</v>
      </c>
      <c r="H27" s="79">
        <v>809863</v>
      </c>
      <c r="I27" s="77">
        <v>800741</v>
      </c>
      <c r="J27" s="78">
        <v>38663</v>
      </c>
      <c r="K27" s="79">
        <v>839404</v>
      </c>
      <c r="M27" s="23"/>
      <c r="N27" s="23"/>
      <c r="O27" s="23"/>
    </row>
    <row r="28" spans="1:20" ht="17.100000000000001" customHeight="1">
      <c r="A28" s="62" t="s">
        <v>22</v>
      </c>
      <c r="B28" s="63" t="s">
        <v>163</v>
      </c>
      <c r="C28" s="346">
        <v>56846</v>
      </c>
      <c r="D28" s="347">
        <v>519</v>
      </c>
      <c r="E28" s="348">
        <v>57365</v>
      </c>
      <c r="F28" s="346">
        <v>95470</v>
      </c>
      <c r="G28" s="347">
        <v>4847</v>
      </c>
      <c r="H28" s="348">
        <v>100317</v>
      </c>
      <c r="I28" s="346" t="s">
        <v>191</v>
      </c>
      <c r="J28" s="347">
        <v>3861</v>
      </c>
      <c r="K28" s="348" t="s">
        <v>193</v>
      </c>
      <c r="M28" s="23"/>
      <c r="N28" s="23"/>
      <c r="O28" s="23"/>
    </row>
    <row r="29" spans="1:20" ht="17.100000000000001" customHeight="1">
      <c r="A29" s="75" t="s">
        <v>29</v>
      </c>
      <c r="B29" s="76" t="s">
        <v>163</v>
      </c>
      <c r="C29" s="77">
        <v>436897</v>
      </c>
      <c r="D29" s="78">
        <v>3475</v>
      </c>
      <c r="E29" s="79">
        <v>440372</v>
      </c>
      <c r="F29" s="77">
        <v>767113</v>
      </c>
      <c r="G29" s="78">
        <v>43277</v>
      </c>
      <c r="H29" s="79">
        <v>810390</v>
      </c>
      <c r="I29" s="77" t="s">
        <v>192</v>
      </c>
      <c r="J29" s="78">
        <v>39253</v>
      </c>
      <c r="K29" s="79" t="s">
        <v>194</v>
      </c>
      <c r="M29" s="23"/>
      <c r="N29" s="23"/>
      <c r="O29" s="23"/>
    </row>
    <row r="30" spans="1:20" ht="17.100000000000001" customHeight="1">
      <c r="A30" s="62" t="s">
        <v>22</v>
      </c>
      <c r="B30" s="63" t="s">
        <v>165</v>
      </c>
      <c r="C30" s="346">
        <v>55056</v>
      </c>
      <c r="D30" s="347">
        <v>488</v>
      </c>
      <c r="E30" s="348">
        <v>55544</v>
      </c>
      <c r="F30" s="346">
        <v>95116</v>
      </c>
      <c r="G30" s="347">
        <v>4473</v>
      </c>
      <c r="H30" s="348">
        <v>99589</v>
      </c>
      <c r="I30" s="346">
        <v>102008</v>
      </c>
      <c r="J30" s="347">
        <v>3901</v>
      </c>
      <c r="K30" s="348">
        <v>105909</v>
      </c>
      <c r="M30" s="23"/>
      <c r="N30" s="23"/>
      <c r="O30" s="23"/>
    </row>
    <row r="31" spans="1:20" ht="17.100000000000001" customHeight="1">
      <c r="A31" s="75" t="s">
        <v>29</v>
      </c>
      <c r="B31" s="76" t="s">
        <v>165</v>
      </c>
      <c r="C31" s="77">
        <v>426924</v>
      </c>
      <c r="D31" s="78">
        <v>3425</v>
      </c>
      <c r="E31" s="79">
        <v>430349</v>
      </c>
      <c r="F31" s="77">
        <v>763299</v>
      </c>
      <c r="G31" s="78">
        <v>41955</v>
      </c>
      <c r="H31" s="79">
        <v>805254</v>
      </c>
      <c r="I31" s="77">
        <v>824993</v>
      </c>
      <c r="J31" s="78">
        <v>39950</v>
      </c>
      <c r="K31" s="79">
        <v>864943</v>
      </c>
      <c r="M31" s="23"/>
      <c r="N31" s="23"/>
      <c r="O31" s="23"/>
    </row>
    <row r="32" spans="1:20" ht="17.100000000000001" customHeight="1">
      <c r="A32" s="62" t="s">
        <v>22</v>
      </c>
      <c r="B32" s="63" t="s">
        <v>312</v>
      </c>
      <c r="C32" s="346">
        <v>54577</v>
      </c>
      <c r="D32" s="347">
        <v>497</v>
      </c>
      <c r="E32" s="348">
        <v>55074</v>
      </c>
      <c r="F32" s="346">
        <v>94031</v>
      </c>
      <c r="G32" s="347">
        <v>4498</v>
      </c>
      <c r="H32" s="348">
        <v>98529</v>
      </c>
      <c r="I32" s="346">
        <v>103601</v>
      </c>
      <c r="J32" s="347">
        <v>3920</v>
      </c>
      <c r="K32" s="348">
        <v>107521</v>
      </c>
      <c r="M32" s="23"/>
      <c r="N32" s="23"/>
      <c r="O32" s="23"/>
    </row>
    <row r="33" spans="1:18" ht="17.100000000000001" customHeight="1">
      <c r="A33" s="75" t="s">
        <v>29</v>
      </c>
      <c r="B33" s="76" t="s">
        <v>312</v>
      </c>
      <c r="C33" s="77">
        <v>425278</v>
      </c>
      <c r="D33" s="78">
        <v>3799</v>
      </c>
      <c r="E33" s="79">
        <v>429077</v>
      </c>
      <c r="F33" s="77">
        <v>755897</v>
      </c>
      <c r="G33" s="78">
        <v>42641</v>
      </c>
      <c r="H33" s="79">
        <v>798538</v>
      </c>
      <c r="I33" s="77">
        <v>831534</v>
      </c>
      <c r="J33" s="78">
        <v>40348</v>
      </c>
      <c r="K33" s="79">
        <v>871882</v>
      </c>
      <c r="M33" s="23"/>
      <c r="N33" s="23"/>
      <c r="O33" s="23"/>
    </row>
    <row r="34" spans="1:18" ht="17.100000000000001" customHeight="1">
      <c r="A34" s="62" t="s">
        <v>22</v>
      </c>
      <c r="B34" s="63" t="s">
        <v>416</v>
      </c>
      <c r="C34" s="346">
        <v>53993</v>
      </c>
      <c r="D34" s="347">
        <v>492</v>
      </c>
      <c r="E34" s="348">
        <v>54485</v>
      </c>
      <c r="F34" s="346">
        <v>93812</v>
      </c>
      <c r="G34" s="347">
        <v>4497</v>
      </c>
      <c r="H34" s="348">
        <v>98309</v>
      </c>
      <c r="I34" s="346">
        <v>105428</v>
      </c>
      <c r="J34" s="347">
        <v>3914</v>
      </c>
      <c r="K34" s="348">
        <v>109342</v>
      </c>
      <c r="M34" s="23"/>
      <c r="N34" s="23"/>
      <c r="O34" s="23"/>
    </row>
    <row r="35" spans="1:18" ht="17.100000000000001" customHeight="1">
      <c r="A35" s="75" t="s">
        <v>29</v>
      </c>
      <c r="B35" s="76" t="s">
        <v>416</v>
      </c>
      <c r="C35" s="77">
        <v>425970</v>
      </c>
      <c r="D35" s="78">
        <v>4019</v>
      </c>
      <c r="E35" s="79">
        <v>429989</v>
      </c>
      <c r="F35" s="77">
        <v>756347</v>
      </c>
      <c r="G35" s="78">
        <v>43114</v>
      </c>
      <c r="H35" s="79">
        <v>799461</v>
      </c>
      <c r="I35" s="77">
        <v>841810</v>
      </c>
      <c r="J35" s="78">
        <v>41231</v>
      </c>
      <c r="K35" s="79">
        <v>883041</v>
      </c>
      <c r="M35" s="23"/>
      <c r="N35" s="23"/>
      <c r="O35" s="23"/>
    </row>
    <row r="36" spans="1:18" ht="17.100000000000001" customHeight="1">
      <c r="A36" s="62" t="s">
        <v>22</v>
      </c>
      <c r="B36" s="63" t="s">
        <v>421</v>
      </c>
      <c r="C36" s="346">
        <v>52336</v>
      </c>
      <c r="D36" s="347">
        <v>498</v>
      </c>
      <c r="E36" s="348">
        <v>52834</v>
      </c>
      <c r="F36" s="346">
        <v>92981</v>
      </c>
      <c r="G36" s="347">
        <v>4436</v>
      </c>
      <c r="H36" s="348">
        <v>97417</v>
      </c>
      <c r="I36" s="346">
        <v>106704</v>
      </c>
      <c r="J36" s="347">
        <v>3889</v>
      </c>
      <c r="K36" s="348">
        <v>110593</v>
      </c>
      <c r="M36" s="23"/>
      <c r="N36" s="23"/>
      <c r="O36" s="23"/>
    </row>
    <row r="37" spans="1:18" ht="17.100000000000001" customHeight="1">
      <c r="A37" s="75" t="s">
        <v>29</v>
      </c>
      <c r="B37" s="76" t="s">
        <v>421</v>
      </c>
      <c r="C37" s="77">
        <v>420898</v>
      </c>
      <c r="D37" s="78">
        <v>4236</v>
      </c>
      <c r="E37" s="79">
        <v>425134</v>
      </c>
      <c r="F37" s="77">
        <v>748544</v>
      </c>
      <c r="G37" s="78">
        <v>43374</v>
      </c>
      <c r="H37" s="79">
        <v>791918</v>
      </c>
      <c r="I37" s="77">
        <v>848072</v>
      </c>
      <c r="J37" s="78">
        <v>42217</v>
      </c>
      <c r="K37" s="79">
        <v>890289</v>
      </c>
      <c r="M37" s="23"/>
      <c r="N37" s="23"/>
      <c r="O37" s="23"/>
    </row>
    <row r="38" spans="1:18" ht="17.100000000000001" customHeight="1">
      <c r="A38" s="435" t="s">
        <v>222</v>
      </c>
      <c r="B38" s="436"/>
      <c r="C38" s="436"/>
      <c r="D38" s="436"/>
      <c r="E38" s="436"/>
      <c r="F38" s="436"/>
      <c r="G38" s="436"/>
      <c r="H38" s="436"/>
      <c r="I38" s="436"/>
      <c r="J38" s="436"/>
      <c r="K38" s="437"/>
    </row>
    <row r="39" spans="1:18" ht="17.100000000000001" customHeight="1">
      <c r="A39" s="432" t="s">
        <v>223</v>
      </c>
      <c r="B39" s="433"/>
      <c r="C39" s="433"/>
      <c r="D39" s="433"/>
      <c r="E39" s="433"/>
      <c r="F39" s="433"/>
      <c r="G39" s="433"/>
      <c r="H39" s="433"/>
      <c r="I39" s="433"/>
      <c r="J39" s="433"/>
      <c r="K39" s="434"/>
    </row>
    <row r="40" spans="1:18" ht="17.100000000000001" customHeight="1">
      <c r="A40" s="418" t="s">
        <v>224</v>
      </c>
      <c r="B40" s="419"/>
      <c r="C40" s="419"/>
      <c r="D40" s="419"/>
      <c r="E40" s="419"/>
      <c r="F40" s="419"/>
      <c r="G40" s="419"/>
      <c r="H40" s="419"/>
      <c r="I40" s="419"/>
      <c r="J40" s="419"/>
      <c r="K40" s="420"/>
    </row>
    <row r="41" spans="1:18" ht="15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8" ht="15" customHeight="1">
      <c r="A42" s="84" t="s">
        <v>167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8" s="19" customFormat="1" ht="15" customHeight="1">
      <c r="A43" s="84" t="s">
        <v>184</v>
      </c>
      <c r="B43" s="84"/>
      <c r="C43" s="84"/>
      <c r="D43" s="84"/>
      <c r="E43" s="84"/>
      <c r="F43" s="84"/>
      <c r="G43" s="84"/>
      <c r="H43" s="87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5" customHeight="1">
      <c r="A44" s="83"/>
      <c r="B44" s="83"/>
      <c r="C44" s="83"/>
      <c r="D44" s="83"/>
      <c r="E44" s="83"/>
      <c r="F44" s="83"/>
      <c r="G44" s="83"/>
      <c r="H44" s="83"/>
      <c r="I44" s="85"/>
      <c r="J44" s="83"/>
      <c r="K44" s="83"/>
    </row>
    <row r="45" spans="1:18" s="19" customFormat="1" ht="15" customHeight="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</row>
    <row r="46" spans="1:18" s="19" customFormat="1" ht="15" customHeight="1">
      <c r="A46" s="89" t="s">
        <v>47</v>
      </c>
      <c r="B46" s="84"/>
      <c r="C46" s="84"/>
      <c r="D46" s="84"/>
      <c r="E46" s="84"/>
      <c r="F46" s="84"/>
      <c r="G46" s="90"/>
      <c r="H46" s="84"/>
      <c r="I46" s="84"/>
      <c r="J46" s="84"/>
      <c r="K46" s="84"/>
    </row>
    <row r="47" spans="1:18" ht="18" customHeight="1">
      <c r="A47" s="83"/>
      <c r="B47" s="92"/>
      <c r="C47" s="83"/>
      <c r="D47" s="83"/>
      <c r="E47" s="83"/>
      <c r="F47" s="93"/>
      <c r="G47" s="94"/>
      <c r="H47" s="83"/>
      <c r="I47" s="83"/>
      <c r="J47" s="83"/>
      <c r="K47" s="83"/>
    </row>
    <row r="48" spans="1:18" ht="15" customHeight="1">
      <c r="A48" s="83"/>
      <c r="B48" s="83"/>
      <c r="C48" s="83"/>
      <c r="D48" s="83"/>
      <c r="E48" s="83"/>
      <c r="F48" s="83"/>
      <c r="G48" s="83"/>
      <c r="H48" s="83"/>
      <c r="I48" s="93"/>
      <c r="J48" s="93"/>
      <c r="K48" s="83"/>
    </row>
    <row r="49" spans="1:11" ht="15" customHeight="1">
      <c r="A49" s="83"/>
      <c r="B49" s="83"/>
      <c r="C49" s="83"/>
      <c r="D49" s="83"/>
      <c r="E49" s="83"/>
      <c r="F49" s="83"/>
      <c r="G49" s="83"/>
      <c r="H49" s="83"/>
      <c r="I49" s="93"/>
      <c r="J49" s="93"/>
      <c r="K49" s="93"/>
    </row>
  </sheetData>
  <sheetProtection selectLockedCells="1" selectUnlockedCells="1"/>
  <mergeCells count="11">
    <mergeCell ref="A2:K2"/>
    <mergeCell ref="A1:K1"/>
    <mergeCell ref="A39:K39"/>
    <mergeCell ref="A38:K38"/>
    <mergeCell ref="A40:K40"/>
    <mergeCell ref="A3:K3"/>
    <mergeCell ref="A4:A5"/>
    <mergeCell ref="B4:B5"/>
    <mergeCell ref="C4:E4"/>
    <mergeCell ref="F4:H4"/>
    <mergeCell ref="I4:K4"/>
  </mergeCells>
  <hyperlinks>
    <hyperlink ref="A46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horizontalDpi="300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BF39"/>
  <sheetViews>
    <sheetView showGridLines="0" zoomScale="80" zoomScaleNormal="80" zoomScalePageLayoutView="60" workbookViewId="0">
      <pane xSplit="1" topLeftCell="B1" activePane="topRight" state="frozen"/>
      <selection pane="topRight" sqref="A1:BF1"/>
    </sheetView>
  </sheetViews>
  <sheetFormatPr baseColWidth="10" defaultColWidth="10.7109375" defaultRowHeight="15" customHeight="1"/>
  <cols>
    <col min="1" max="1" width="36.42578125" style="4" customWidth="1"/>
    <col min="2" max="28" width="11.85546875" style="4" customWidth="1"/>
    <col min="29" max="29" width="12" style="4" customWidth="1"/>
    <col min="30" max="58" width="11.85546875" style="4" customWidth="1"/>
    <col min="59" max="16384" width="10.7109375" style="4"/>
  </cols>
  <sheetData>
    <row r="1" spans="1:58" s="1" customFormat="1" ht="19.350000000000001" customHeight="1">
      <c r="A1" s="426" t="s">
        <v>225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  <c r="AV1" s="427"/>
      <c r="AW1" s="427"/>
      <c r="AX1" s="427"/>
      <c r="AY1" s="427"/>
      <c r="AZ1" s="427"/>
      <c r="BA1" s="427"/>
      <c r="BB1" s="427"/>
      <c r="BC1" s="427"/>
      <c r="BD1" s="427"/>
      <c r="BE1" s="427"/>
      <c r="BF1" s="428"/>
    </row>
    <row r="2" spans="1:58" s="1" customFormat="1" ht="19.350000000000001" customHeight="1">
      <c r="A2" s="429" t="s">
        <v>226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0"/>
      <c r="BA2" s="430"/>
      <c r="BB2" s="430"/>
      <c r="BC2" s="430"/>
      <c r="BD2" s="430"/>
      <c r="BE2" s="430"/>
      <c r="BF2" s="431"/>
    </row>
    <row r="3" spans="1:58" s="1" customFormat="1" ht="19.350000000000001" customHeight="1">
      <c r="A3" s="438" t="s">
        <v>422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39"/>
      <c r="AS3" s="439"/>
      <c r="AT3" s="439"/>
      <c r="AU3" s="439"/>
      <c r="AV3" s="439"/>
      <c r="AW3" s="439"/>
      <c r="AX3" s="439"/>
      <c r="AY3" s="439"/>
      <c r="AZ3" s="439"/>
      <c r="BA3" s="439"/>
      <c r="BB3" s="439"/>
      <c r="BC3" s="439"/>
      <c r="BD3" s="439"/>
      <c r="BE3" s="439"/>
      <c r="BF3" s="440"/>
    </row>
    <row r="4" spans="1:58" s="3" customFormat="1" ht="20.100000000000001" customHeight="1">
      <c r="A4" s="449"/>
      <c r="B4" s="441" t="s">
        <v>55</v>
      </c>
      <c r="C4" s="441"/>
      <c r="D4" s="441"/>
      <c r="E4" s="441" t="s">
        <v>39</v>
      </c>
      <c r="F4" s="441"/>
      <c r="G4" s="441"/>
      <c r="H4" s="441" t="s">
        <v>0</v>
      </c>
      <c r="I4" s="441"/>
      <c r="J4" s="441"/>
      <c r="K4" s="441" t="s">
        <v>1</v>
      </c>
      <c r="L4" s="441"/>
      <c r="M4" s="441"/>
      <c r="N4" s="441" t="s">
        <v>162</v>
      </c>
      <c r="O4" s="441"/>
      <c r="P4" s="441"/>
      <c r="Q4" s="441" t="s">
        <v>41</v>
      </c>
      <c r="R4" s="441"/>
      <c r="S4" s="441"/>
      <c r="T4" s="441" t="s">
        <v>169</v>
      </c>
      <c r="U4" s="441"/>
      <c r="V4" s="442"/>
      <c r="W4" s="441" t="s">
        <v>170</v>
      </c>
      <c r="X4" s="441"/>
      <c r="Y4" s="442"/>
      <c r="Z4" s="441" t="s">
        <v>171</v>
      </c>
      <c r="AA4" s="441"/>
      <c r="AB4" s="442"/>
      <c r="AC4" s="441" t="s">
        <v>172</v>
      </c>
      <c r="AD4" s="441"/>
      <c r="AE4" s="442"/>
      <c r="AF4" s="441" t="s">
        <v>173</v>
      </c>
      <c r="AG4" s="441"/>
      <c r="AH4" s="442"/>
      <c r="AI4" s="441" t="s">
        <v>174</v>
      </c>
      <c r="AJ4" s="441"/>
      <c r="AK4" s="442"/>
      <c r="AL4" s="441" t="s">
        <v>175</v>
      </c>
      <c r="AM4" s="441"/>
      <c r="AN4" s="442"/>
      <c r="AO4" s="441" t="s">
        <v>176</v>
      </c>
      <c r="AP4" s="441"/>
      <c r="AQ4" s="442"/>
      <c r="AR4" s="441" t="s">
        <v>177</v>
      </c>
      <c r="AS4" s="441"/>
      <c r="AT4" s="442"/>
      <c r="AU4" s="441" t="s">
        <v>165</v>
      </c>
      <c r="AV4" s="441"/>
      <c r="AW4" s="442"/>
      <c r="AX4" s="441" t="s">
        <v>312</v>
      </c>
      <c r="AY4" s="441"/>
      <c r="AZ4" s="442"/>
      <c r="BA4" s="441" t="s">
        <v>416</v>
      </c>
      <c r="BB4" s="441"/>
      <c r="BC4" s="442"/>
      <c r="BD4" s="441" t="s">
        <v>421</v>
      </c>
      <c r="BE4" s="441"/>
      <c r="BF4" s="442"/>
    </row>
    <row r="5" spans="1:58" ht="20.100000000000001" customHeight="1">
      <c r="A5" s="450"/>
      <c r="B5" s="95" t="s">
        <v>297</v>
      </c>
      <c r="C5" s="95" t="s">
        <v>58</v>
      </c>
      <c r="D5" s="95" t="s">
        <v>59</v>
      </c>
      <c r="E5" s="95" t="s">
        <v>57</v>
      </c>
      <c r="F5" s="95" t="s">
        <v>58</v>
      </c>
      <c r="G5" s="95" t="s">
        <v>59</v>
      </c>
      <c r="H5" s="95" t="s">
        <v>57</v>
      </c>
      <c r="I5" s="95" t="s">
        <v>58</v>
      </c>
      <c r="J5" s="95" t="s">
        <v>59</v>
      </c>
      <c r="K5" s="95" t="s">
        <v>57</v>
      </c>
      <c r="L5" s="95" t="s">
        <v>58</v>
      </c>
      <c r="M5" s="95" t="s">
        <v>59</v>
      </c>
      <c r="N5" s="95" t="s">
        <v>57</v>
      </c>
      <c r="O5" s="95" t="s">
        <v>58</v>
      </c>
      <c r="P5" s="95" t="s">
        <v>59</v>
      </c>
      <c r="Q5" s="95" t="s">
        <v>57</v>
      </c>
      <c r="R5" s="95" t="s">
        <v>58</v>
      </c>
      <c r="S5" s="95" t="s">
        <v>59</v>
      </c>
      <c r="T5" s="95" t="s">
        <v>57</v>
      </c>
      <c r="U5" s="95" t="s">
        <v>58</v>
      </c>
      <c r="V5" s="95" t="s">
        <v>59</v>
      </c>
      <c r="W5" s="95" t="s">
        <v>57</v>
      </c>
      <c r="X5" s="95" t="s">
        <v>58</v>
      </c>
      <c r="Y5" s="95" t="s">
        <v>59</v>
      </c>
      <c r="Z5" s="95" t="s">
        <v>57</v>
      </c>
      <c r="AA5" s="95" t="s">
        <v>58</v>
      </c>
      <c r="AB5" s="95" t="s">
        <v>59</v>
      </c>
      <c r="AC5" s="95" t="s">
        <v>57</v>
      </c>
      <c r="AD5" s="95" t="s">
        <v>58</v>
      </c>
      <c r="AE5" s="95" t="s">
        <v>59</v>
      </c>
      <c r="AF5" s="95" t="s">
        <v>57</v>
      </c>
      <c r="AG5" s="95" t="s">
        <v>58</v>
      </c>
      <c r="AH5" s="95" t="s">
        <v>59</v>
      </c>
      <c r="AI5" s="95" t="s">
        <v>57</v>
      </c>
      <c r="AJ5" s="95" t="s">
        <v>58</v>
      </c>
      <c r="AK5" s="95" t="s">
        <v>59</v>
      </c>
      <c r="AL5" s="95" t="s">
        <v>57</v>
      </c>
      <c r="AM5" s="95" t="s">
        <v>58</v>
      </c>
      <c r="AN5" s="95" t="s">
        <v>59</v>
      </c>
      <c r="AO5" s="95" t="s">
        <v>57</v>
      </c>
      <c r="AP5" s="95" t="s">
        <v>58</v>
      </c>
      <c r="AQ5" s="95" t="s">
        <v>59</v>
      </c>
      <c r="AR5" s="95" t="s">
        <v>57</v>
      </c>
      <c r="AS5" s="95" t="s">
        <v>58</v>
      </c>
      <c r="AT5" s="95" t="s">
        <v>59</v>
      </c>
      <c r="AU5" s="95" t="s">
        <v>57</v>
      </c>
      <c r="AV5" s="95" t="s">
        <v>58</v>
      </c>
      <c r="AW5" s="95" t="s">
        <v>59</v>
      </c>
      <c r="AX5" s="95" t="s">
        <v>57</v>
      </c>
      <c r="AY5" s="95" t="s">
        <v>58</v>
      </c>
      <c r="AZ5" s="95" t="s">
        <v>59</v>
      </c>
      <c r="BA5" s="95" t="s">
        <v>57</v>
      </c>
      <c r="BB5" s="95" t="s">
        <v>58</v>
      </c>
      <c r="BC5" s="95" t="s">
        <v>59</v>
      </c>
      <c r="BD5" s="95" t="s">
        <v>57</v>
      </c>
      <c r="BE5" s="95" t="s">
        <v>58</v>
      </c>
      <c r="BF5" s="95" t="s">
        <v>59</v>
      </c>
    </row>
    <row r="6" spans="1:58" ht="15" customHeight="1">
      <c r="A6" s="96" t="s">
        <v>8</v>
      </c>
      <c r="B6" s="97">
        <v>5174</v>
      </c>
      <c r="C6" s="98">
        <v>8330</v>
      </c>
      <c r="D6" s="99">
        <v>10344</v>
      </c>
      <c r="E6" s="97">
        <v>5372</v>
      </c>
      <c r="F6" s="98">
        <v>8459</v>
      </c>
      <c r="G6" s="99">
        <v>10512</v>
      </c>
      <c r="H6" s="97">
        <v>5585</v>
      </c>
      <c r="I6" s="98">
        <v>8636</v>
      </c>
      <c r="J6" s="99">
        <v>10573</v>
      </c>
      <c r="K6" s="97">
        <v>5695</v>
      </c>
      <c r="L6" s="98">
        <v>8780</v>
      </c>
      <c r="M6" s="99">
        <v>10632</v>
      </c>
      <c r="N6" s="97">
        <v>5804</v>
      </c>
      <c r="O6" s="98">
        <v>8906</v>
      </c>
      <c r="P6" s="99">
        <v>10669</v>
      </c>
      <c r="Q6" s="97">
        <v>5926</v>
      </c>
      <c r="R6" s="98">
        <v>9136</v>
      </c>
      <c r="S6" s="99">
        <v>10793</v>
      </c>
      <c r="T6" s="97">
        <v>5905</v>
      </c>
      <c r="U6" s="98">
        <v>9421</v>
      </c>
      <c r="V6" s="99">
        <v>11216</v>
      </c>
      <c r="W6" s="97">
        <v>6111</v>
      </c>
      <c r="X6" s="98">
        <v>9696</v>
      </c>
      <c r="Y6" s="99">
        <v>11301</v>
      </c>
      <c r="Z6" s="97">
        <v>6072</v>
      </c>
      <c r="AA6" s="98">
        <v>9954</v>
      </c>
      <c r="AB6" s="99">
        <v>11544</v>
      </c>
      <c r="AC6" s="97">
        <v>6108</v>
      </c>
      <c r="AD6" s="98">
        <v>10082</v>
      </c>
      <c r="AE6" s="99">
        <v>11748</v>
      </c>
      <c r="AF6" s="97">
        <v>6026</v>
      </c>
      <c r="AG6" s="98">
        <v>10218</v>
      </c>
      <c r="AH6" s="99">
        <v>11891</v>
      </c>
      <c r="AI6" s="97">
        <v>6187</v>
      </c>
      <c r="AJ6" s="98">
        <v>10493</v>
      </c>
      <c r="AK6" s="99">
        <v>11622</v>
      </c>
      <c r="AL6" s="97">
        <v>6250</v>
      </c>
      <c r="AM6" s="98">
        <v>10776</v>
      </c>
      <c r="AN6" s="99">
        <v>11286</v>
      </c>
      <c r="AO6" s="97">
        <v>6343</v>
      </c>
      <c r="AP6" s="98">
        <v>10891</v>
      </c>
      <c r="AQ6" s="99">
        <v>11454</v>
      </c>
      <c r="AR6" s="97">
        <v>6357</v>
      </c>
      <c r="AS6" s="98">
        <v>10969</v>
      </c>
      <c r="AT6" s="99">
        <v>11872</v>
      </c>
      <c r="AU6" s="97">
        <v>6295</v>
      </c>
      <c r="AV6" s="98">
        <v>11080</v>
      </c>
      <c r="AW6" s="99">
        <v>12513</v>
      </c>
      <c r="AX6" s="97">
        <v>6341</v>
      </c>
      <c r="AY6" s="98">
        <v>11033</v>
      </c>
      <c r="AZ6" s="99">
        <v>12670</v>
      </c>
      <c r="BA6" s="97">
        <v>6318</v>
      </c>
      <c r="BB6" s="98">
        <v>11079</v>
      </c>
      <c r="BC6" s="99">
        <v>12968</v>
      </c>
      <c r="BD6" s="97">
        <v>6202</v>
      </c>
      <c r="BE6" s="98">
        <v>11014</v>
      </c>
      <c r="BF6" s="99">
        <v>13251</v>
      </c>
    </row>
    <row r="7" spans="1:58" ht="15" customHeight="1">
      <c r="A7" s="100" t="s">
        <v>9</v>
      </c>
      <c r="B7" s="101">
        <v>1165</v>
      </c>
      <c r="C7" s="102">
        <v>2123</v>
      </c>
      <c r="D7" s="103">
        <v>2086</v>
      </c>
      <c r="E7" s="101">
        <v>1200</v>
      </c>
      <c r="F7" s="102">
        <v>2186</v>
      </c>
      <c r="G7" s="103">
        <v>2092</v>
      </c>
      <c r="H7" s="101">
        <v>1209</v>
      </c>
      <c r="I7" s="102">
        <v>2230</v>
      </c>
      <c r="J7" s="103">
        <v>2067</v>
      </c>
      <c r="K7" s="101">
        <v>1262</v>
      </c>
      <c r="L7" s="102">
        <v>2303</v>
      </c>
      <c r="M7" s="103">
        <v>2105</v>
      </c>
      <c r="N7" s="101">
        <v>1253</v>
      </c>
      <c r="O7" s="102">
        <v>2314</v>
      </c>
      <c r="P7" s="103">
        <v>2086</v>
      </c>
      <c r="Q7" s="101">
        <v>1342</v>
      </c>
      <c r="R7" s="102">
        <v>2326</v>
      </c>
      <c r="S7" s="103">
        <v>2151</v>
      </c>
      <c r="T7" s="101">
        <v>1376</v>
      </c>
      <c r="U7" s="102">
        <v>2318</v>
      </c>
      <c r="V7" s="103">
        <v>2453</v>
      </c>
      <c r="W7" s="101">
        <v>1352</v>
      </c>
      <c r="X7" s="102">
        <v>2380</v>
      </c>
      <c r="Y7" s="103">
        <v>2373</v>
      </c>
      <c r="Z7" s="101">
        <v>1390</v>
      </c>
      <c r="AA7" s="102">
        <v>2412</v>
      </c>
      <c r="AB7" s="103">
        <v>2420</v>
      </c>
      <c r="AC7" s="101">
        <v>1443</v>
      </c>
      <c r="AD7" s="102">
        <v>2412</v>
      </c>
      <c r="AE7" s="103">
        <v>2557</v>
      </c>
      <c r="AF7" s="101">
        <v>1442</v>
      </c>
      <c r="AG7" s="102">
        <v>2451</v>
      </c>
      <c r="AH7" s="103">
        <v>2664</v>
      </c>
      <c r="AI7" s="101">
        <v>1454</v>
      </c>
      <c r="AJ7" s="102">
        <v>2460</v>
      </c>
      <c r="AK7" s="103">
        <v>2799</v>
      </c>
      <c r="AL7" s="101">
        <v>1434</v>
      </c>
      <c r="AM7" s="102">
        <v>2497</v>
      </c>
      <c r="AN7" s="103">
        <v>2909</v>
      </c>
      <c r="AO7" s="101">
        <v>1428</v>
      </c>
      <c r="AP7" s="102">
        <v>2515</v>
      </c>
      <c r="AQ7" s="103">
        <v>3061</v>
      </c>
      <c r="AR7" s="101">
        <v>1417</v>
      </c>
      <c r="AS7" s="102">
        <v>2502</v>
      </c>
      <c r="AT7" s="103">
        <v>3134</v>
      </c>
      <c r="AU7" s="101">
        <v>1358</v>
      </c>
      <c r="AV7" s="102">
        <v>2503</v>
      </c>
      <c r="AW7" s="103">
        <v>3214</v>
      </c>
      <c r="AX7" s="101">
        <v>1355</v>
      </c>
      <c r="AY7" s="102">
        <v>2490</v>
      </c>
      <c r="AZ7" s="103">
        <v>3212</v>
      </c>
      <c r="BA7" s="101">
        <v>1354</v>
      </c>
      <c r="BB7" s="102">
        <v>2484</v>
      </c>
      <c r="BC7" s="103">
        <v>3173</v>
      </c>
      <c r="BD7" s="101">
        <v>1301</v>
      </c>
      <c r="BE7" s="102">
        <v>2448</v>
      </c>
      <c r="BF7" s="103">
        <v>3190</v>
      </c>
    </row>
    <row r="8" spans="1:58" ht="15" customHeight="1">
      <c r="A8" s="100" t="s">
        <v>80</v>
      </c>
      <c r="B8" s="101">
        <v>1022</v>
      </c>
      <c r="C8" s="102">
        <v>1365</v>
      </c>
      <c r="D8" s="103">
        <v>333</v>
      </c>
      <c r="E8" s="101">
        <v>1061</v>
      </c>
      <c r="F8" s="102">
        <v>1427</v>
      </c>
      <c r="G8" s="103">
        <v>348</v>
      </c>
      <c r="H8" s="101">
        <v>1040</v>
      </c>
      <c r="I8" s="102">
        <v>1483</v>
      </c>
      <c r="J8" s="103">
        <v>382</v>
      </c>
      <c r="K8" s="101">
        <v>1035</v>
      </c>
      <c r="L8" s="102">
        <v>1476</v>
      </c>
      <c r="M8" s="103">
        <v>416</v>
      </c>
      <c r="N8" s="101">
        <v>1078</v>
      </c>
      <c r="O8" s="102">
        <v>1496</v>
      </c>
      <c r="P8" s="103">
        <v>423</v>
      </c>
      <c r="Q8" s="101">
        <v>1101</v>
      </c>
      <c r="R8" s="102">
        <v>1515</v>
      </c>
      <c r="S8" s="103">
        <v>456</v>
      </c>
      <c r="T8" s="101">
        <v>1120</v>
      </c>
      <c r="U8" s="102">
        <v>1586</v>
      </c>
      <c r="V8" s="103">
        <v>475</v>
      </c>
      <c r="W8" s="101">
        <v>1133</v>
      </c>
      <c r="X8" s="102">
        <v>1631</v>
      </c>
      <c r="Y8" s="103">
        <v>491</v>
      </c>
      <c r="Z8" s="101">
        <v>1180</v>
      </c>
      <c r="AA8" s="102">
        <v>1650</v>
      </c>
      <c r="AB8" s="103">
        <v>539</v>
      </c>
      <c r="AC8" s="101">
        <v>1217</v>
      </c>
      <c r="AD8" s="102">
        <v>1686</v>
      </c>
      <c r="AE8" s="103">
        <v>573</v>
      </c>
      <c r="AF8" s="101">
        <v>1508</v>
      </c>
      <c r="AG8" s="102">
        <v>2125</v>
      </c>
      <c r="AH8" s="103">
        <v>601</v>
      </c>
      <c r="AI8" s="101">
        <v>1479</v>
      </c>
      <c r="AJ8" s="102">
        <v>2271</v>
      </c>
      <c r="AK8" s="103">
        <v>620</v>
      </c>
      <c r="AL8" s="101">
        <v>1244</v>
      </c>
      <c r="AM8" s="102">
        <v>1968</v>
      </c>
      <c r="AN8" s="103">
        <v>659</v>
      </c>
      <c r="AO8" s="101">
        <v>1264</v>
      </c>
      <c r="AP8" s="102">
        <v>2039</v>
      </c>
      <c r="AQ8" s="103">
        <v>685</v>
      </c>
      <c r="AR8" s="101">
        <v>1239</v>
      </c>
      <c r="AS8" s="102">
        <v>2080</v>
      </c>
      <c r="AT8" s="292" t="s">
        <v>185</v>
      </c>
      <c r="AU8" s="101">
        <v>1183</v>
      </c>
      <c r="AV8" s="102">
        <v>2067</v>
      </c>
      <c r="AW8" s="103">
        <v>889</v>
      </c>
      <c r="AX8" s="101">
        <v>1182</v>
      </c>
      <c r="AY8" s="102">
        <v>2068</v>
      </c>
      <c r="AZ8" s="103">
        <v>915</v>
      </c>
      <c r="BA8" s="101">
        <v>1167</v>
      </c>
      <c r="BB8" s="102">
        <v>2069</v>
      </c>
      <c r="BC8" s="103">
        <v>941</v>
      </c>
      <c r="BD8" s="101">
        <v>1137</v>
      </c>
      <c r="BE8" s="102">
        <v>2105</v>
      </c>
      <c r="BF8" s="103">
        <v>963</v>
      </c>
    </row>
    <row r="9" spans="1:58" ht="15" customHeight="1">
      <c r="A9" s="100" t="s">
        <v>10</v>
      </c>
      <c r="B9" s="101">
        <v>8529</v>
      </c>
      <c r="C9" s="102">
        <v>15213</v>
      </c>
      <c r="D9" s="103">
        <v>18852</v>
      </c>
      <c r="E9" s="101">
        <v>8784</v>
      </c>
      <c r="F9" s="102">
        <v>15388</v>
      </c>
      <c r="G9" s="103">
        <v>19058</v>
      </c>
      <c r="H9" s="101">
        <v>9159</v>
      </c>
      <c r="I9" s="102">
        <v>15825</v>
      </c>
      <c r="J9" s="103">
        <v>19016</v>
      </c>
      <c r="K9" s="101">
        <v>9329</v>
      </c>
      <c r="L9" s="102">
        <v>15831</v>
      </c>
      <c r="M9" s="103">
        <v>19157</v>
      </c>
      <c r="N9" s="101">
        <v>9424</v>
      </c>
      <c r="O9" s="102">
        <v>16134</v>
      </c>
      <c r="P9" s="103">
        <v>19454</v>
      </c>
      <c r="Q9" s="101">
        <v>9537</v>
      </c>
      <c r="R9" s="102">
        <v>16208</v>
      </c>
      <c r="S9" s="103">
        <v>19525</v>
      </c>
      <c r="T9" s="101">
        <v>9735</v>
      </c>
      <c r="U9" s="102">
        <v>16493</v>
      </c>
      <c r="V9" s="103">
        <v>19781</v>
      </c>
      <c r="W9" s="101">
        <v>9859</v>
      </c>
      <c r="X9" s="102">
        <v>16680</v>
      </c>
      <c r="Y9" s="103">
        <v>20128</v>
      </c>
      <c r="Z9" s="101">
        <v>10107</v>
      </c>
      <c r="AA9" s="102">
        <v>16771</v>
      </c>
      <c r="AB9" s="103">
        <v>20675</v>
      </c>
      <c r="AC9" s="101">
        <v>10103</v>
      </c>
      <c r="AD9" s="102">
        <v>17264</v>
      </c>
      <c r="AE9" s="103">
        <v>20476</v>
      </c>
      <c r="AF9" s="101">
        <v>10049</v>
      </c>
      <c r="AG9" s="102">
        <v>17580</v>
      </c>
      <c r="AH9" s="103">
        <v>20598</v>
      </c>
      <c r="AI9" s="101">
        <v>9868</v>
      </c>
      <c r="AJ9" s="102">
        <v>17583</v>
      </c>
      <c r="AK9" s="103">
        <v>20688</v>
      </c>
      <c r="AL9" s="101">
        <v>9624</v>
      </c>
      <c r="AM9" s="102">
        <v>17631</v>
      </c>
      <c r="AN9" s="103">
        <v>20945</v>
      </c>
      <c r="AO9" s="101">
        <v>9522</v>
      </c>
      <c r="AP9" s="102">
        <v>17771</v>
      </c>
      <c r="AQ9" s="103">
        <v>21216</v>
      </c>
      <c r="AR9" s="101">
        <v>9488</v>
      </c>
      <c r="AS9" s="102">
        <v>17952</v>
      </c>
      <c r="AT9" s="292" t="s">
        <v>186</v>
      </c>
      <c r="AU9" s="101">
        <v>9197</v>
      </c>
      <c r="AV9" s="102">
        <v>17530</v>
      </c>
      <c r="AW9" s="103">
        <f>22357</f>
        <v>22357</v>
      </c>
      <c r="AX9" s="101">
        <v>9012</v>
      </c>
      <c r="AY9" s="102">
        <v>17281</v>
      </c>
      <c r="AZ9" s="103">
        <v>22799</v>
      </c>
      <c r="BA9" s="101">
        <v>9013</v>
      </c>
      <c r="BB9" s="102">
        <v>17304</v>
      </c>
      <c r="BC9" s="103">
        <v>21465</v>
      </c>
      <c r="BD9" s="101">
        <v>8802</v>
      </c>
      <c r="BE9" s="102">
        <v>17096</v>
      </c>
      <c r="BF9" s="103">
        <v>21963</v>
      </c>
    </row>
    <row r="10" spans="1:58" ht="15" customHeight="1">
      <c r="A10" s="100" t="s">
        <v>11</v>
      </c>
      <c r="B10" s="101">
        <v>1892</v>
      </c>
      <c r="C10" s="102">
        <v>3458</v>
      </c>
      <c r="D10" s="103">
        <v>7255</v>
      </c>
      <c r="E10" s="101">
        <v>1912</v>
      </c>
      <c r="F10" s="102">
        <v>3449</v>
      </c>
      <c r="G10" s="103">
        <v>7284</v>
      </c>
      <c r="H10" s="101">
        <v>1783</v>
      </c>
      <c r="I10" s="102">
        <v>3127</v>
      </c>
      <c r="J10" s="103">
        <v>7265</v>
      </c>
      <c r="K10" s="101">
        <v>1934</v>
      </c>
      <c r="L10" s="102">
        <v>3354</v>
      </c>
      <c r="M10" s="103">
        <v>7258</v>
      </c>
      <c r="N10" s="101">
        <v>1924</v>
      </c>
      <c r="O10" s="102">
        <v>3292</v>
      </c>
      <c r="P10" s="103">
        <v>7314</v>
      </c>
      <c r="Q10" s="101">
        <v>1948</v>
      </c>
      <c r="R10" s="102">
        <v>3357</v>
      </c>
      <c r="S10" s="103">
        <v>7299</v>
      </c>
      <c r="T10" s="101">
        <v>1962</v>
      </c>
      <c r="U10" s="102">
        <v>3353</v>
      </c>
      <c r="V10" s="103">
        <v>7282</v>
      </c>
      <c r="W10" s="101">
        <v>2016</v>
      </c>
      <c r="X10" s="102">
        <v>3413</v>
      </c>
      <c r="Y10" s="103">
        <v>7375</v>
      </c>
      <c r="Z10" s="101">
        <v>2045</v>
      </c>
      <c r="AA10" s="102">
        <v>3475</v>
      </c>
      <c r="AB10" s="103">
        <v>7425</v>
      </c>
      <c r="AC10" s="101">
        <v>2065</v>
      </c>
      <c r="AD10" s="102">
        <v>3546</v>
      </c>
      <c r="AE10" s="103">
        <v>7384</v>
      </c>
      <c r="AF10" s="101">
        <v>2130</v>
      </c>
      <c r="AG10" s="102">
        <v>3590</v>
      </c>
      <c r="AH10" s="103">
        <v>7619</v>
      </c>
      <c r="AI10" s="101">
        <v>2101</v>
      </c>
      <c r="AJ10" s="102">
        <v>3664</v>
      </c>
      <c r="AK10" s="103">
        <v>7699</v>
      </c>
      <c r="AL10" s="101">
        <v>2156</v>
      </c>
      <c r="AM10" s="102">
        <v>3692</v>
      </c>
      <c r="AN10" s="103">
        <v>7695</v>
      </c>
      <c r="AO10" s="101">
        <v>2062</v>
      </c>
      <c r="AP10" s="102">
        <v>3732</v>
      </c>
      <c r="AQ10" s="103">
        <v>7603</v>
      </c>
      <c r="AR10" s="101">
        <v>2032</v>
      </c>
      <c r="AS10" s="102">
        <v>3793</v>
      </c>
      <c r="AT10" s="103">
        <v>7668</v>
      </c>
      <c r="AU10" s="101">
        <v>1949</v>
      </c>
      <c r="AV10" s="102">
        <v>3779</v>
      </c>
      <c r="AW10" s="103">
        <v>7690</v>
      </c>
      <c r="AX10" s="101">
        <v>1898</v>
      </c>
      <c r="AY10" s="102">
        <v>3780</v>
      </c>
      <c r="AZ10" s="103">
        <v>7585</v>
      </c>
      <c r="BA10" s="101">
        <v>1863</v>
      </c>
      <c r="BB10" s="102">
        <v>3690</v>
      </c>
      <c r="BC10" s="103">
        <v>9171</v>
      </c>
      <c r="BD10" s="101">
        <v>1830</v>
      </c>
      <c r="BE10" s="102">
        <v>3625</v>
      </c>
      <c r="BF10" s="103">
        <v>9218</v>
      </c>
    </row>
    <row r="11" spans="1:58" ht="15" customHeight="1">
      <c r="A11" s="100" t="s">
        <v>12</v>
      </c>
      <c r="B11" s="101">
        <v>1493</v>
      </c>
      <c r="C11" s="102">
        <v>2370</v>
      </c>
      <c r="D11" s="103">
        <v>1130</v>
      </c>
      <c r="E11" s="101">
        <v>1478</v>
      </c>
      <c r="F11" s="102">
        <v>2370</v>
      </c>
      <c r="G11" s="103">
        <v>1135</v>
      </c>
      <c r="H11" s="101">
        <v>1538</v>
      </c>
      <c r="I11" s="102">
        <v>2363</v>
      </c>
      <c r="J11" s="103">
        <v>1359</v>
      </c>
      <c r="K11" s="101">
        <v>1589</v>
      </c>
      <c r="L11" s="102">
        <v>2363</v>
      </c>
      <c r="M11" s="103">
        <v>1319</v>
      </c>
      <c r="N11" s="101">
        <v>1627</v>
      </c>
      <c r="O11" s="102">
        <v>2428</v>
      </c>
      <c r="P11" s="103">
        <v>932</v>
      </c>
      <c r="Q11" s="101">
        <v>1631</v>
      </c>
      <c r="R11" s="102">
        <v>2474</v>
      </c>
      <c r="S11" s="103">
        <v>944</v>
      </c>
      <c r="T11" s="101">
        <v>1636</v>
      </c>
      <c r="U11" s="102">
        <v>2444</v>
      </c>
      <c r="V11" s="103">
        <v>982</v>
      </c>
      <c r="W11" s="101">
        <v>1635</v>
      </c>
      <c r="X11" s="102">
        <v>2470</v>
      </c>
      <c r="Y11" s="103">
        <v>1004</v>
      </c>
      <c r="Z11" s="101">
        <v>1693</v>
      </c>
      <c r="AA11" s="102">
        <v>2438</v>
      </c>
      <c r="AB11" s="103">
        <v>959</v>
      </c>
      <c r="AC11" s="101">
        <v>1658</v>
      </c>
      <c r="AD11" s="102">
        <v>2493</v>
      </c>
      <c r="AE11" s="103">
        <v>947</v>
      </c>
      <c r="AF11" s="101">
        <v>1786</v>
      </c>
      <c r="AG11" s="102">
        <v>2592</v>
      </c>
      <c r="AH11" s="103">
        <v>931</v>
      </c>
      <c r="AI11" s="101">
        <v>1783</v>
      </c>
      <c r="AJ11" s="102">
        <v>2658</v>
      </c>
      <c r="AK11" s="103">
        <v>933</v>
      </c>
      <c r="AL11" s="101">
        <v>1728</v>
      </c>
      <c r="AM11" s="102">
        <v>2678</v>
      </c>
      <c r="AN11" s="103">
        <v>974</v>
      </c>
      <c r="AO11" s="101">
        <v>1720</v>
      </c>
      <c r="AP11" s="102">
        <v>2719</v>
      </c>
      <c r="AQ11" s="103">
        <v>927</v>
      </c>
      <c r="AR11" s="101">
        <v>1773</v>
      </c>
      <c r="AS11" s="102">
        <v>2810</v>
      </c>
      <c r="AT11" s="103">
        <v>1118</v>
      </c>
      <c r="AU11" s="101">
        <v>1827</v>
      </c>
      <c r="AV11" s="102">
        <v>2878</v>
      </c>
      <c r="AW11" s="103">
        <v>1225</v>
      </c>
      <c r="AX11" s="101">
        <v>1799</v>
      </c>
      <c r="AY11" s="102">
        <v>2885</v>
      </c>
      <c r="AZ11" s="103">
        <v>1337</v>
      </c>
      <c r="BA11" s="101">
        <v>1767</v>
      </c>
      <c r="BB11" s="102">
        <v>2916</v>
      </c>
      <c r="BC11" s="103">
        <v>1431</v>
      </c>
      <c r="BD11" s="101">
        <v>1761</v>
      </c>
      <c r="BE11" s="102">
        <v>2899</v>
      </c>
      <c r="BF11" s="103">
        <v>1586</v>
      </c>
    </row>
    <row r="12" spans="1:58" ht="15" customHeight="1">
      <c r="A12" s="100" t="s">
        <v>13</v>
      </c>
      <c r="B12" s="101">
        <v>2099</v>
      </c>
      <c r="C12" s="102">
        <v>3331</v>
      </c>
      <c r="D12" s="103">
        <v>2014</v>
      </c>
      <c r="E12" s="101">
        <v>2126</v>
      </c>
      <c r="F12" s="102">
        <v>3311</v>
      </c>
      <c r="G12" s="103">
        <v>2031</v>
      </c>
      <c r="H12" s="101">
        <v>2096</v>
      </c>
      <c r="I12" s="102">
        <v>3324</v>
      </c>
      <c r="J12" s="103">
        <v>1953</v>
      </c>
      <c r="K12" s="101">
        <v>2207</v>
      </c>
      <c r="L12" s="102">
        <v>3280</v>
      </c>
      <c r="M12" s="103">
        <v>1975</v>
      </c>
      <c r="N12" s="101">
        <v>2310</v>
      </c>
      <c r="O12" s="102">
        <v>3328</v>
      </c>
      <c r="P12" s="103">
        <v>1865</v>
      </c>
      <c r="Q12" s="101">
        <v>2381</v>
      </c>
      <c r="R12" s="102">
        <v>3505</v>
      </c>
      <c r="S12" s="103">
        <v>1879</v>
      </c>
      <c r="T12" s="101">
        <v>2457</v>
      </c>
      <c r="U12" s="102">
        <v>3676</v>
      </c>
      <c r="V12" s="103">
        <v>1907</v>
      </c>
      <c r="W12" s="101">
        <v>2493</v>
      </c>
      <c r="X12" s="102">
        <v>3802</v>
      </c>
      <c r="Y12" s="103">
        <v>1984</v>
      </c>
      <c r="Z12" s="101">
        <v>2498</v>
      </c>
      <c r="AA12" s="102">
        <v>3870</v>
      </c>
      <c r="AB12" s="103">
        <v>2017</v>
      </c>
      <c r="AC12" s="101">
        <v>2500</v>
      </c>
      <c r="AD12" s="102">
        <v>3944</v>
      </c>
      <c r="AE12" s="103">
        <v>2120</v>
      </c>
      <c r="AF12" s="101">
        <v>2546</v>
      </c>
      <c r="AG12" s="102">
        <v>3960</v>
      </c>
      <c r="AH12" s="103">
        <v>2163</v>
      </c>
      <c r="AI12" s="101">
        <v>2484</v>
      </c>
      <c r="AJ12" s="102">
        <v>3974</v>
      </c>
      <c r="AK12" s="103">
        <v>2172</v>
      </c>
      <c r="AL12" s="101">
        <v>2551</v>
      </c>
      <c r="AM12" s="102">
        <v>4108</v>
      </c>
      <c r="AN12" s="103">
        <v>2116</v>
      </c>
      <c r="AO12" s="101">
        <v>2496</v>
      </c>
      <c r="AP12" s="102">
        <v>4056</v>
      </c>
      <c r="AQ12" s="103">
        <v>2102</v>
      </c>
      <c r="AR12" s="101">
        <v>2427</v>
      </c>
      <c r="AS12" s="102">
        <v>4052</v>
      </c>
      <c r="AT12" s="103">
        <v>2298</v>
      </c>
      <c r="AU12" s="101">
        <v>2372</v>
      </c>
      <c r="AV12" s="102">
        <v>4021</v>
      </c>
      <c r="AW12" s="103">
        <v>2169</v>
      </c>
      <c r="AX12" s="101">
        <v>2377</v>
      </c>
      <c r="AY12" s="102">
        <v>4003</v>
      </c>
      <c r="AZ12" s="103">
        <v>2327</v>
      </c>
      <c r="BA12" s="101">
        <v>2407</v>
      </c>
      <c r="BB12" s="102">
        <v>4074</v>
      </c>
      <c r="BC12" s="103">
        <v>2420</v>
      </c>
      <c r="BD12" s="101">
        <v>2337</v>
      </c>
      <c r="BE12" s="102">
        <v>4049</v>
      </c>
      <c r="BF12" s="103">
        <v>2492</v>
      </c>
    </row>
    <row r="13" spans="1:58" ht="15" customHeight="1">
      <c r="A13" s="100" t="s">
        <v>14</v>
      </c>
      <c r="B13" s="101">
        <v>1229</v>
      </c>
      <c r="C13" s="102">
        <v>2100</v>
      </c>
      <c r="D13" s="103">
        <v>2321</v>
      </c>
      <c r="E13" s="101">
        <v>1257</v>
      </c>
      <c r="F13" s="102">
        <v>2128</v>
      </c>
      <c r="G13" s="103">
        <v>2329</v>
      </c>
      <c r="H13" s="101">
        <v>1272</v>
      </c>
      <c r="I13" s="102">
        <v>2208</v>
      </c>
      <c r="J13" s="103">
        <v>2143</v>
      </c>
      <c r="K13" s="101">
        <v>1258</v>
      </c>
      <c r="L13" s="102">
        <v>2229</v>
      </c>
      <c r="M13" s="103">
        <v>2138</v>
      </c>
      <c r="N13" s="101">
        <v>1315</v>
      </c>
      <c r="O13" s="102">
        <v>2247</v>
      </c>
      <c r="P13" s="103">
        <v>2259</v>
      </c>
      <c r="Q13" s="101">
        <v>1322</v>
      </c>
      <c r="R13" s="102">
        <v>2301</v>
      </c>
      <c r="S13" s="103">
        <v>2345</v>
      </c>
      <c r="T13" s="101">
        <v>1322</v>
      </c>
      <c r="U13" s="102">
        <v>2306</v>
      </c>
      <c r="V13" s="103">
        <v>2366</v>
      </c>
      <c r="W13" s="101">
        <v>1287</v>
      </c>
      <c r="X13" s="102">
        <v>2327</v>
      </c>
      <c r="Y13" s="103">
        <v>2392</v>
      </c>
      <c r="Z13" s="101">
        <v>1318</v>
      </c>
      <c r="AA13" s="102">
        <v>2362</v>
      </c>
      <c r="AB13" s="103">
        <v>2396</v>
      </c>
      <c r="AC13" s="101">
        <v>1273</v>
      </c>
      <c r="AD13" s="102">
        <v>2400</v>
      </c>
      <c r="AE13" s="103">
        <v>2442</v>
      </c>
      <c r="AF13" s="101">
        <v>1354</v>
      </c>
      <c r="AG13" s="102">
        <v>2432</v>
      </c>
      <c r="AH13" s="103">
        <v>2463</v>
      </c>
      <c r="AI13" s="101">
        <v>1386</v>
      </c>
      <c r="AJ13" s="102">
        <v>2466</v>
      </c>
      <c r="AK13" s="103">
        <v>2501</v>
      </c>
      <c r="AL13" s="101">
        <v>1391</v>
      </c>
      <c r="AM13" s="102">
        <v>2480</v>
      </c>
      <c r="AN13" s="103">
        <v>2531</v>
      </c>
      <c r="AO13" s="101">
        <v>1364</v>
      </c>
      <c r="AP13" s="102">
        <v>2443</v>
      </c>
      <c r="AQ13" s="103">
        <v>2558</v>
      </c>
      <c r="AR13" s="101">
        <v>1348</v>
      </c>
      <c r="AS13" s="102">
        <v>2433</v>
      </c>
      <c r="AT13" s="103">
        <v>2607</v>
      </c>
      <c r="AU13" s="101">
        <v>1381</v>
      </c>
      <c r="AV13" s="102">
        <v>2384</v>
      </c>
      <c r="AW13" s="103">
        <v>2689</v>
      </c>
      <c r="AX13" s="101">
        <v>1401</v>
      </c>
      <c r="AY13" s="102">
        <v>2403</v>
      </c>
      <c r="AZ13" s="103">
        <v>2691</v>
      </c>
      <c r="BA13" s="101">
        <v>1435</v>
      </c>
      <c r="BB13" s="102">
        <v>2417</v>
      </c>
      <c r="BC13" s="103">
        <v>2678</v>
      </c>
      <c r="BD13" s="101">
        <v>1341</v>
      </c>
      <c r="BE13" s="102">
        <v>2419</v>
      </c>
      <c r="BF13" s="103">
        <v>2726</v>
      </c>
    </row>
    <row r="14" spans="1:58" ht="15" customHeight="1">
      <c r="A14" s="100" t="s">
        <v>15</v>
      </c>
      <c r="B14" s="101">
        <v>2440</v>
      </c>
      <c r="C14" s="102">
        <v>3460</v>
      </c>
      <c r="D14" s="103">
        <v>6828</v>
      </c>
      <c r="E14" s="101">
        <v>2455</v>
      </c>
      <c r="F14" s="102">
        <v>3476</v>
      </c>
      <c r="G14" s="103">
        <v>6867</v>
      </c>
      <c r="H14" s="101">
        <v>2484</v>
      </c>
      <c r="I14" s="102">
        <v>3464</v>
      </c>
      <c r="J14" s="103">
        <v>6982</v>
      </c>
      <c r="K14" s="101">
        <v>2460</v>
      </c>
      <c r="L14" s="102">
        <v>3443</v>
      </c>
      <c r="M14" s="103">
        <v>7008</v>
      </c>
      <c r="N14" s="101">
        <v>2481</v>
      </c>
      <c r="O14" s="102">
        <v>3571</v>
      </c>
      <c r="P14" s="103">
        <v>6985</v>
      </c>
      <c r="Q14" s="101">
        <v>2620</v>
      </c>
      <c r="R14" s="102">
        <v>3679</v>
      </c>
      <c r="S14" s="103">
        <v>6940</v>
      </c>
      <c r="T14" s="101">
        <v>2623</v>
      </c>
      <c r="U14" s="102">
        <v>3813</v>
      </c>
      <c r="V14" s="103">
        <v>7003</v>
      </c>
      <c r="W14" s="101">
        <v>2707</v>
      </c>
      <c r="X14" s="102">
        <v>3867</v>
      </c>
      <c r="Y14" s="103">
        <v>7134</v>
      </c>
      <c r="Z14" s="101">
        <v>2730</v>
      </c>
      <c r="AA14" s="102">
        <v>3951</v>
      </c>
      <c r="AB14" s="103">
        <v>7287</v>
      </c>
      <c r="AC14" s="101">
        <v>2841</v>
      </c>
      <c r="AD14" s="102">
        <v>4025</v>
      </c>
      <c r="AE14" s="103">
        <v>7513</v>
      </c>
      <c r="AF14" s="101">
        <v>2812</v>
      </c>
      <c r="AG14" s="102">
        <v>4171</v>
      </c>
      <c r="AH14" s="103">
        <v>7573</v>
      </c>
      <c r="AI14" s="101">
        <v>2733</v>
      </c>
      <c r="AJ14" s="102">
        <v>4278</v>
      </c>
      <c r="AK14" s="103">
        <v>7803</v>
      </c>
      <c r="AL14" s="101">
        <v>2626</v>
      </c>
      <c r="AM14" s="102">
        <v>4218</v>
      </c>
      <c r="AN14" s="103">
        <v>7816</v>
      </c>
      <c r="AO14" s="101">
        <v>2607</v>
      </c>
      <c r="AP14" s="102">
        <v>4216</v>
      </c>
      <c r="AQ14" s="103">
        <v>7859</v>
      </c>
      <c r="AR14" s="101">
        <v>2609</v>
      </c>
      <c r="AS14" s="102">
        <v>4184</v>
      </c>
      <c r="AT14" s="103">
        <v>7973</v>
      </c>
      <c r="AU14" s="101">
        <v>2474</v>
      </c>
      <c r="AV14" s="102">
        <v>4111</v>
      </c>
      <c r="AW14" s="103">
        <v>8064</v>
      </c>
      <c r="AX14" s="101">
        <v>2487</v>
      </c>
      <c r="AY14" s="102">
        <v>4034</v>
      </c>
      <c r="AZ14" s="103">
        <v>8035</v>
      </c>
      <c r="BA14" s="101">
        <v>2457</v>
      </c>
      <c r="BB14" s="102">
        <v>4075</v>
      </c>
      <c r="BC14" s="103">
        <v>8239</v>
      </c>
      <c r="BD14" s="101">
        <v>2427</v>
      </c>
      <c r="BE14" s="102">
        <v>4026</v>
      </c>
      <c r="BF14" s="103">
        <v>8173</v>
      </c>
    </row>
    <row r="15" spans="1:58" ht="15" customHeight="1">
      <c r="A15" s="100" t="s">
        <v>16</v>
      </c>
      <c r="B15" s="101">
        <v>2431</v>
      </c>
      <c r="C15" s="102">
        <v>4226</v>
      </c>
      <c r="D15" s="103">
        <v>3776</v>
      </c>
      <c r="E15" s="101">
        <v>2428</v>
      </c>
      <c r="F15" s="102">
        <v>4244</v>
      </c>
      <c r="G15" s="103">
        <v>3860</v>
      </c>
      <c r="H15" s="101">
        <v>2544</v>
      </c>
      <c r="I15" s="102">
        <v>4281</v>
      </c>
      <c r="J15" s="103">
        <v>3880</v>
      </c>
      <c r="K15" s="101">
        <v>2603</v>
      </c>
      <c r="L15" s="102">
        <v>4285</v>
      </c>
      <c r="M15" s="103">
        <v>3955</v>
      </c>
      <c r="N15" s="101">
        <v>2657</v>
      </c>
      <c r="O15" s="102">
        <v>4309</v>
      </c>
      <c r="P15" s="103">
        <v>4024</v>
      </c>
      <c r="Q15" s="101">
        <v>2734</v>
      </c>
      <c r="R15" s="102">
        <v>4393</v>
      </c>
      <c r="S15" s="103">
        <v>4160</v>
      </c>
      <c r="T15" s="101">
        <v>2762</v>
      </c>
      <c r="U15" s="102">
        <v>4515</v>
      </c>
      <c r="V15" s="103">
        <v>4244</v>
      </c>
      <c r="W15" s="101">
        <v>2874</v>
      </c>
      <c r="X15" s="102">
        <v>4628</v>
      </c>
      <c r="Y15" s="103">
        <v>4294</v>
      </c>
      <c r="Z15" s="101">
        <v>2929</v>
      </c>
      <c r="AA15" s="102">
        <v>4753</v>
      </c>
      <c r="AB15" s="103">
        <v>4375</v>
      </c>
      <c r="AC15" s="101">
        <v>3065</v>
      </c>
      <c r="AD15" s="102">
        <v>4953</v>
      </c>
      <c r="AE15" s="103">
        <v>4405</v>
      </c>
      <c r="AF15" s="101">
        <v>3152</v>
      </c>
      <c r="AG15" s="102">
        <v>5186</v>
      </c>
      <c r="AH15" s="103">
        <v>4464</v>
      </c>
      <c r="AI15" s="101">
        <v>3132</v>
      </c>
      <c r="AJ15" s="102">
        <v>5320</v>
      </c>
      <c r="AK15" s="103">
        <v>4409</v>
      </c>
      <c r="AL15" s="101">
        <v>3089</v>
      </c>
      <c r="AM15" s="102">
        <v>5462</v>
      </c>
      <c r="AN15" s="103">
        <v>4398</v>
      </c>
      <c r="AO15" s="101">
        <v>3120</v>
      </c>
      <c r="AP15" s="102">
        <v>5446</v>
      </c>
      <c r="AQ15" s="103">
        <v>4486</v>
      </c>
      <c r="AR15" s="101">
        <v>3029</v>
      </c>
      <c r="AS15" s="102">
        <v>5363</v>
      </c>
      <c r="AT15" s="103">
        <v>4474</v>
      </c>
      <c r="AU15" s="101">
        <v>3051</v>
      </c>
      <c r="AV15" s="102">
        <v>5380</v>
      </c>
      <c r="AW15" s="103">
        <v>4550</v>
      </c>
      <c r="AX15" s="101">
        <v>3053</v>
      </c>
      <c r="AY15" s="102">
        <v>5384</v>
      </c>
      <c r="AZ15" s="103">
        <v>4531</v>
      </c>
      <c r="BA15" s="101">
        <v>3021</v>
      </c>
      <c r="BB15" s="102">
        <v>5435</v>
      </c>
      <c r="BC15" s="103">
        <v>4478</v>
      </c>
      <c r="BD15" s="101">
        <v>2949</v>
      </c>
      <c r="BE15" s="102">
        <v>5403</v>
      </c>
      <c r="BF15" s="103">
        <v>4532</v>
      </c>
    </row>
    <row r="16" spans="1:58" ht="15" customHeight="1">
      <c r="A16" s="100" t="s">
        <v>17</v>
      </c>
      <c r="B16" s="101">
        <v>1061</v>
      </c>
      <c r="C16" s="102">
        <v>1573</v>
      </c>
      <c r="D16" s="103">
        <v>1259</v>
      </c>
      <c r="E16" s="101">
        <v>1061</v>
      </c>
      <c r="F16" s="102">
        <v>1585</v>
      </c>
      <c r="G16" s="103">
        <v>1232</v>
      </c>
      <c r="H16" s="101">
        <v>1087</v>
      </c>
      <c r="I16" s="102">
        <v>1572</v>
      </c>
      <c r="J16" s="103">
        <v>1229</v>
      </c>
      <c r="K16" s="101">
        <v>1080</v>
      </c>
      <c r="L16" s="102">
        <v>1571</v>
      </c>
      <c r="M16" s="103">
        <v>1231</v>
      </c>
      <c r="N16" s="101">
        <v>1124</v>
      </c>
      <c r="O16" s="102">
        <v>1615</v>
      </c>
      <c r="P16" s="103">
        <v>1200</v>
      </c>
      <c r="Q16" s="101">
        <v>1152</v>
      </c>
      <c r="R16" s="102">
        <v>1628</v>
      </c>
      <c r="S16" s="103">
        <v>1196</v>
      </c>
      <c r="T16" s="101">
        <v>1166</v>
      </c>
      <c r="U16" s="102">
        <v>1676</v>
      </c>
      <c r="V16" s="103">
        <v>1199</v>
      </c>
      <c r="W16" s="101">
        <v>1159</v>
      </c>
      <c r="X16" s="102">
        <v>1728</v>
      </c>
      <c r="Y16" s="103">
        <v>1992</v>
      </c>
      <c r="Z16" s="101">
        <v>1194</v>
      </c>
      <c r="AA16" s="102">
        <v>1788</v>
      </c>
      <c r="AB16" s="103">
        <v>2069</v>
      </c>
      <c r="AC16" s="101">
        <v>1205</v>
      </c>
      <c r="AD16" s="102">
        <v>1871</v>
      </c>
      <c r="AE16" s="103">
        <v>2067</v>
      </c>
      <c r="AF16" s="101">
        <v>954</v>
      </c>
      <c r="AG16" s="102">
        <v>1579</v>
      </c>
      <c r="AH16" s="103">
        <v>2123</v>
      </c>
      <c r="AI16" s="101">
        <v>949</v>
      </c>
      <c r="AJ16" s="102">
        <v>1568</v>
      </c>
      <c r="AK16" s="103">
        <v>2175</v>
      </c>
      <c r="AL16" s="101">
        <v>1169</v>
      </c>
      <c r="AM16" s="102">
        <v>1921</v>
      </c>
      <c r="AN16" s="103">
        <v>2239</v>
      </c>
      <c r="AO16" s="101">
        <v>1201</v>
      </c>
      <c r="AP16" s="102">
        <v>1988</v>
      </c>
      <c r="AQ16" s="103">
        <v>2376</v>
      </c>
      <c r="AR16" s="101">
        <v>1198</v>
      </c>
      <c r="AS16" s="102">
        <v>2036</v>
      </c>
      <c r="AT16" s="103">
        <v>2485</v>
      </c>
      <c r="AU16" s="101">
        <v>1167</v>
      </c>
      <c r="AV16" s="102">
        <v>2082</v>
      </c>
      <c r="AW16" s="103">
        <v>2672</v>
      </c>
      <c r="AX16" s="101">
        <v>1181</v>
      </c>
      <c r="AY16" s="102">
        <v>2081</v>
      </c>
      <c r="AZ16" s="103">
        <v>2818</v>
      </c>
      <c r="BA16" s="101">
        <v>1211</v>
      </c>
      <c r="BB16" s="102">
        <v>2132</v>
      </c>
      <c r="BC16" s="103">
        <v>2881</v>
      </c>
      <c r="BD16" s="101">
        <v>1170</v>
      </c>
      <c r="BE16" s="102">
        <v>2122</v>
      </c>
      <c r="BF16" s="103">
        <v>2961</v>
      </c>
    </row>
    <row r="17" spans="1:58" ht="15" customHeight="1">
      <c r="A17" s="279" t="s">
        <v>81</v>
      </c>
      <c r="B17" s="288">
        <v>3751</v>
      </c>
      <c r="C17" s="289">
        <v>5843</v>
      </c>
      <c r="D17" s="290">
        <v>2617</v>
      </c>
      <c r="E17" s="288">
        <v>3937</v>
      </c>
      <c r="F17" s="289">
        <v>5903</v>
      </c>
      <c r="G17" s="290">
        <v>2621</v>
      </c>
      <c r="H17" s="288">
        <v>4063</v>
      </c>
      <c r="I17" s="289">
        <v>5899</v>
      </c>
      <c r="J17" s="290">
        <v>2571</v>
      </c>
      <c r="K17" s="288">
        <v>4203</v>
      </c>
      <c r="L17" s="289">
        <v>6034</v>
      </c>
      <c r="M17" s="290">
        <v>2528</v>
      </c>
      <c r="N17" s="288">
        <v>4392</v>
      </c>
      <c r="O17" s="289">
        <v>6279</v>
      </c>
      <c r="P17" s="290">
        <v>2591</v>
      </c>
      <c r="Q17" s="288">
        <v>4462</v>
      </c>
      <c r="R17" s="289">
        <v>6473</v>
      </c>
      <c r="S17" s="290">
        <v>2577</v>
      </c>
      <c r="T17" s="288">
        <v>4596</v>
      </c>
      <c r="U17" s="289">
        <v>6787</v>
      </c>
      <c r="V17" s="290">
        <v>2747</v>
      </c>
      <c r="W17" s="288">
        <v>4819</v>
      </c>
      <c r="X17" s="289">
        <v>6981</v>
      </c>
      <c r="Y17" s="290">
        <v>2160</v>
      </c>
      <c r="Z17" s="288">
        <v>4765</v>
      </c>
      <c r="AA17" s="289">
        <v>7125</v>
      </c>
      <c r="AB17" s="290">
        <v>2081</v>
      </c>
      <c r="AC17" s="288">
        <v>4768</v>
      </c>
      <c r="AD17" s="289">
        <v>7357</v>
      </c>
      <c r="AE17" s="290">
        <v>2188</v>
      </c>
      <c r="AF17" s="288">
        <v>4884</v>
      </c>
      <c r="AG17" s="289">
        <v>7516</v>
      </c>
      <c r="AH17" s="290">
        <v>2259</v>
      </c>
      <c r="AI17" s="288">
        <v>4944</v>
      </c>
      <c r="AJ17" s="289">
        <v>7774</v>
      </c>
      <c r="AK17" s="290">
        <v>2273</v>
      </c>
      <c r="AL17" s="288">
        <v>4822</v>
      </c>
      <c r="AM17" s="289">
        <v>7792</v>
      </c>
      <c r="AN17" s="290">
        <v>2353</v>
      </c>
      <c r="AO17" s="288">
        <v>4806</v>
      </c>
      <c r="AP17" s="289">
        <v>7930</v>
      </c>
      <c r="AQ17" s="290">
        <v>2524</v>
      </c>
      <c r="AR17" s="288">
        <v>4721</v>
      </c>
      <c r="AS17" s="289">
        <v>8059</v>
      </c>
      <c r="AT17" s="290">
        <v>2831</v>
      </c>
      <c r="AU17" s="288">
        <v>4531</v>
      </c>
      <c r="AV17" s="289">
        <v>8022</v>
      </c>
      <c r="AW17" s="290">
        <v>4243</v>
      </c>
      <c r="AX17" s="288">
        <v>4544</v>
      </c>
      <c r="AY17" s="289">
        <v>8018</v>
      </c>
      <c r="AZ17" s="290">
        <v>4614</v>
      </c>
      <c r="BA17" s="288">
        <v>4550</v>
      </c>
      <c r="BB17" s="289">
        <v>8043</v>
      </c>
      <c r="BC17" s="290">
        <v>5146</v>
      </c>
      <c r="BD17" s="288">
        <v>4354</v>
      </c>
      <c r="BE17" s="289">
        <v>7954</v>
      </c>
      <c r="BF17" s="290">
        <v>5245</v>
      </c>
    </row>
    <row r="18" spans="1:58" ht="15" customHeight="1">
      <c r="A18" s="100" t="s">
        <v>18</v>
      </c>
      <c r="B18" s="101">
        <v>1530</v>
      </c>
      <c r="C18" s="102">
        <v>2356</v>
      </c>
      <c r="D18" s="103">
        <v>3250</v>
      </c>
      <c r="E18" s="101">
        <v>1577</v>
      </c>
      <c r="F18" s="102">
        <v>2311</v>
      </c>
      <c r="G18" s="103">
        <v>3267</v>
      </c>
      <c r="H18" s="101">
        <v>1574</v>
      </c>
      <c r="I18" s="102">
        <v>2293</v>
      </c>
      <c r="J18" s="103">
        <v>3335</v>
      </c>
      <c r="K18" s="101">
        <v>1598</v>
      </c>
      <c r="L18" s="102">
        <v>2321</v>
      </c>
      <c r="M18" s="103">
        <v>3303</v>
      </c>
      <c r="N18" s="101">
        <v>1717</v>
      </c>
      <c r="O18" s="102">
        <v>2381</v>
      </c>
      <c r="P18" s="103">
        <v>3343</v>
      </c>
      <c r="Q18" s="101">
        <v>1776</v>
      </c>
      <c r="R18" s="102">
        <v>2414</v>
      </c>
      <c r="S18" s="103">
        <v>3430</v>
      </c>
      <c r="T18" s="101">
        <v>1827</v>
      </c>
      <c r="U18" s="102">
        <v>2520</v>
      </c>
      <c r="V18" s="103">
        <v>3567</v>
      </c>
      <c r="W18" s="101">
        <v>1923</v>
      </c>
      <c r="X18" s="102">
        <v>2621</v>
      </c>
      <c r="Y18" s="103">
        <v>3530</v>
      </c>
      <c r="Z18" s="101">
        <v>1926</v>
      </c>
      <c r="AA18" s="102">
        <v>2683</v>
      </c>
      <c r="AB18" s="103">
        <v>3489</v>
      </c>
      <c r="AC18" s="101">
        <v>2119</v>
      </c>
      <c r="AD18" s="102">
        <v>2816</v>
      </c>
      <c r="AE18" s="103">
        <v>3496</v>
      </c>
      <c r="AF18" s="101">
        <v>2112</v>
      </c>
      <c r="AG18" s="102">
        <v>2953</v>
      </c>
      <c r="AH18" s="103">
        <v>3572</v>
      </c>
      <c r="AI18" s="101">
        <v>2001</v>
      </c>
      <c r="AJ18" s="102">
        <v>3056</v>
      </c>
      <c r="AK18" s="103">
        <v>3179</v>
      </c>
      <c r="AL18" s="101">
        <v>1917</v>
      </c>
      <c r="AM18" s="102">
        <v>3114</v>
      </c>
      <c r="AN18" s="103">
        <v>3115</v>
      </c>
      <c r="AO18" s="101">
        <v>1919</v>
      </c>
      <c r="AP18" s="102">
        <v>3158</v>
      </c>
      <c r="AQ18" s="103">
        <v>3359</v>
      </c>
      <c r="AR18" s="101">
        <v>1883</v>
      </c>
      <c r="AS18" s="102">
        <v>3187</v>
      </c>
      <c r="AT18" s="103">
        <v>3334</v>
      </c>
      <c r="AU18" s="101">
        <v>1789</v>
      </c>
      <c r="AV18" s="102">
        <v>3161</v>
      </c>
      <c r="AW18" s="103">
        <v>3315</v>
      </c>
      <c r="AX18" s="101">
        <v>1779</v>
      </c>
      <c r="AY18" s="102">
        <v>3067</v>
      </c>
      <c r="AZ18" s="103">
        <v>3464</v>
      </c>
      <c r="BA18" s="101">
        <v>1757</v>
      </c>
      <c r="BB18" s="102">
        <v>3005</v>
      </c>
      <c r="BC18" s="103">
        <v>3635</v>
      </c>
      <c r="BD18" s="101">
        <v>1665</v>
      </c>
      <c r="BE18" s="102">
        <v>2960</v>
      </c>
      <c r="BF18" s="103">
        <v>3743</v>
      </c>
    </row>
    <row r="19" spans="1:58" ht="15" customHeight="1">
      <c r="A19" s="100" t="s">
        <v>82</v>
      </c>
      <c r="B19" s="101">
        <v>812</v>
      </c>
      <c r="C19" s="102">
        <v>1314</v>
      </c>
      <c r="D19" s="103">
        <v>1304</v>
      </c>
      <c r="E19" s="101">
        <v>810</v>
      </c>
      <c r="F19" s="102">
        <v>1293</v>
      </c>
      <c r="G19" s="103">
        <v>1330</v>
      </c>
      <c r="H19" s="101">
        <v>793</v>
      </c>
      <c r="I19" s="102">
        <v>1258</v>
      </c>
      <c r="J19" s="103">
        <v>1319</v>
      </c>
      <c r="K19" s="101">
        <v>881</v>
      </c>
      <c r="L19" s="102">
        <v>1244</v>
      </c>
      <c r="M19" s="103">
        <v>1242</v>
      </c>
      <c r="N19" s="101">
        <v>905</v>
      </c>
      <c r="O19" s="102">
        <v>1337</v>
      </c>
      <c r="P19" s="103">
        <v>1232</v>
      </c>
      <c r="Q19" s="101">
        <v>978</v>
      </c>
      <c r="R19" s="102">
        <v>1403</v>
      </c>
      <c r="S19" s="103">
        <v>1244</v>
      </c>
      <c r="T19" s="101">
        <v>1025</v>
      </c>
      <c r="U19" s="102">
        <v>1507</v>
      </c>
      <c r="V19" s="103">
        <v>1241</v>
      </c>
      <c r="W19" s="101">
        <v>1134</v>
      </c>
      <c r="X19" s="102">
        <v>1737</v>
      </c>
      <c r="Y19" s="103">
        <v>1124</v>
      </c>
      <c r="Z19" s="101">
        <v>1198</v>
      </c>
      <c r="AA19" s="102">
        <v>1786</v>
      </c>
      <c r="AB19" s="103">
        <v>1093</v>
      </c>
      <c r="AC19" s="101">
        <v>1219</v>
      </c>
      <c r="AD19" s="102">
        <v>1844</v>
      </c>
      <c r="AE19" s="103">
        <v>1094</v>
      </c>
      <c r="AF19" s="101">
        <v>1180</v>
      </c>
      <c r="AG19" s="102">
        <v>1879</v>
      </c>
      <c r="AH19" s="103">
        <v>1081</v>
      </c>
      <c r="AI19" s="101">
        <v>1072</v>
      </c>
      <c r="AJ19" s="102">
        <v>1919</v>
      </c>
      <c r="AK19" s="103">
        <v>1141</v>
      </c>
      <c r="AL19" s="101">
        <v>1009</v>
      </c>
      <c r="AM19" s="102">
        <v>1888</v>
      </c>
      <c r="AN19" s="103">
        <v>1086</v>
      </c>
      <c r="AO19" s="101">
        <v>965</v>
      </c>
      <c r="AP19" s="102">
        <v>1935</v>
      </c>
      <c r="AQ19" s="103">
        <v>1085</v>
      </c>
      <c r="AR19" s="101">
        <v>920</v>
      </c>
      <c r="AS19" s="102">
        <v>1910</v>
      </c>
      <c r="AT19" s="103">
        <v>1043</v>
      </c>
      <c r="AU19" s="101">
        <v>860</v>
      </c>
      <c r="AV19" s="102">
        <v>1842</v>
      </c>
      <c r="AW19" s="103">
        <v>1064</v>
      </c>
      <c r="AX19" s="101">
        <v>846</v>
      </c>
      <c r="AY19" s="102">
        <v>1790</v>
      </c>
      <c r="AZ19" s="103">
        <v>987</v>
      </c>
      <c r="BA19" s="101">
        <v>812</v>
      </c>
      <c r="BB19" s="102">
        <v>1707</v>
      </c>
      <c r="BC19" s="103">
        <v>1016</v>
      </c>
      <c r="BD19" s="101">
        <v>793</v>
      </c>
      <c r="BE19" s="102">
        <v>1671</v>
      </c>
      <c r="BF19" s="103">
        <v>1041</v>
      </c>
    </row>
    <row r="20" spans="1:58" ht="15" customHeight="1">
      <c r="A20" s="100" t="s">
        <v>19</v>
      </c>
      <c r="B20" s="101">
        <v>4825</v>
      </c>
      <c r="C20" s="102">
        <v>7958</v>
      </c>
      <c r="D20" s="103">
        <v>7813</v>
      </c>
      <c r="E20" s="101">
        <v>4824</v>
      </c>
      <c r="F20" s="102">
        <v>7831</v>
      </c>
      <c r="G20" s="103">
        <v>7877</v>
      </c>
      <c r="H20" s="101">
        <v>4912</v>
      </c>
      <c r="I20" s="102">
        <v>7875</v>
      </c>
      <c r="J20" s="103">
        <v>7804</v>
      </c>
      <c r="K20" s="101">
        <v>5042</v>
      </c>
      <c r="L20" s="102">
        <v>7994</v>
      </c>
      <c r="M20" s="103">
        <v>7777</v>
      </c>
      <c r="N20" s="101">
        <v>5159</v>
      </c>
      <c r="O20" s="102">
        <v>8082</v>
      </c>
      <c r="P20" s="103">
        <v>7985</v>
      </c>
      <c r="Q20" s="101">
        <v>5356</v>
      </c>
      <c r="R20" s="102">
        <v>8289</v>
      </c>
      <c r="S20" s="103">
        <v>8150</v>
      </c>
      <c r="T20" s="101">
        <v>5547</v>
      </c>
      <c r="U20" s="102">
        <v>8511</v>
      </c>
      <c r="V20" s="103">
        <v>8361</v>
      </c>
      <c r="W20" s="101">
        <v>5732</v>
      </c>
      <c r="X20" s="102">
        <v>8691</v>
      </c>
      <c r="Y20" s="103">
        <v>8452</v>
      </c>
      <c r="Z20" s="101">
        <v>5918</v>
      </c>
      <c r="AA20" s="102">
        <v>8952</v>
      </c>
      <c r="AB20" s="103">
        <v>8610</v>
      </c>
      <c r="AC20" s="101">
        <v>6002</v>
      </c>
      <c r="AD20" s="102">
        <v>9156</v>
      </c>
      <c r="AE20" s="103">
        <v>8691</v>
      </c>
      <c r="AF20" s="101">
        <v>6184</v>
      </c>
      <c r="AG20" s="102">
        <v>9595</v>
      </c>
      <c r="AH20" s="103">
        <v>8967</v>
      </c>
      <c r="AI20" s="101">
        <v>6080</v>
      </c>
      <c r="AJ20" s="102">
        <v>9886</v>
      </c>
      <c r="AK20" s="103">
        <v>9266</v>
      </c>
      <c r="AL20" s="101">
        <v>6021</v>
      </c>
      <c r="AM20" s="102">
        <v>10089</v>
      </c>
      <c r="AN20" s="103">
        <v>9375</v>
      </c>
      <c r="AO20" s="101">
        <v>5995</v>
      </c>
      <c r="AP20" s="102">
        <v>10176</v>
      </c>
      <c r="AQ20" s="103">
        <v>9719</v>
      </c>
      <c r="AR20" s="101">
        <v>5928</v>
      </c>
      <c r="AS20" s="102">
        <v>10177</v>
      </c>
      <c r="AT20" s="103">
        <v>9490</v>
      </c>
      <c r="AU20" s="101">
        <v>5511</v>
      </c>
      <c r="AV20" s="102">
        <v>10121</v>
      </c>
      <c r="AW20" s="103">
        <f>9598</f>
        <v>9598</v>
      </c>
      <c r="AX20" s="101">
        <v>5466</v>
      </c>
      <c r="AY20" s="102">
        <v>9937</v>
      </c>
      <c r="AZ20" s="103">
        <v>9795</v>
      </c>
      <c r="BA20" s="101">
        <v>5233</v>
      </c>
      <c r="BB20" s="102">
        <v>9785</v>
      </c>
      <c r="BC20" s="103">
        <v>9887</v>
      </c>
      <c r="BD20" s="101">
        <v>4982</v>
      </c>
      <c r="BE20" s="102">
        <v>9671</v>
      </c>
      <c r="BF20" s="103">
        <v>9562</v>
      </c>
    </row>
    <row r="21" spans="1:58" ht="15" customHeight="1">
      <c r="A21" s="100" t="s">
        <v>20</v>
      </c>
      <c r="B21" s="101">
        <v>4076</v>
      </c>
      <c r="C21" s="102">
        <v>7282</v>
      </c>
      <c r="D21" s="103">
        <v>6383</v>
      </c>
      <c r="E21" s="101">
        <v>4107</v>
      </c>
      <c r="F21" s="102">
        <v>7292</v>
      </c>
      <c r="G21" s="103">
        <v>6431</v>
      </c>
      <c r="H21" s="101">
        <v>4083</v>
      </c>
      <c r="I21" s="102">
        <v>7300</v>
      </c>
      <c r="J21" s="103">
        <v>6395</v>
      </c>
      <c r="K21" s="101">
        <v>4105</v>
      </c>
      <c r="L21" s="102">
        <v>7270</v>
      </c>
      <c r="M21" s="103">
        <v>6430</v>
      </c>
      <c r="N21" s="101">
        <v>4221</v>
      </c>
      <c r="O21" s="102">
        <v>7299</v>
      </c>
      <c r="P21" s="103">
        <v>6320</v>
      </c>
      <c r="Q21" s="101">
        <v>4291</v>
      </c>
      <c r="R21" s="102">
        <v>7323</v>
      </c>
      <c r="S21" s="103">
        <v>6332</v>
      </c>
      <c r="T21" s="101">
        <v>4468</v>
      </c>
      <c r="U21" s="102">
        <v>7362</v>
      </c>
      <c r="V21" s="103">
        <v>6440</v>
      </c>
      <c r="W21" s="101">
        <v>4411</v>
      </c>
      <c r="X21" s="102">
        <v>7432</v>
      </c>
      <c r="Y21" s="103">
        <v>6526</v>
      </c>
      <c r="Z21" s="101">
        <v>4473</v>
      </c>
      <c r="AA21" s="102">
        <v>7393</v>
      </c>
      <c r="AB21" s="103">
        <v>6605</v>
      </c>
      <c r="AC21" s="101">
        <v>4470</v>
      </c>
      <c r="AD21" s="102">
        <v>7517</v>
      </c>
      <c r="AE21" s="103">
        <v>6651</v>
      </c>
      <c r="AF21" s="101">
        <v>4448</v>
      </c>
      <c r="AG21" s="102">
        <v>7639</v>
      </c>
      <c r="AH21" s="103">
        <v>6787</v>
      </c>
      <c r="AI21" s="101">
        <v>4427</v>
      </c>
      <c r="AJ21" s="102">
        <v>7661</v>
      </c>
      <c r="AK21" s="103">
        <v>6994</v>
      </c>
      <c r="AL21" s="101">
        <v>4371</v>
      </c>
      <c r="AM21" s="102">
        <v>7688</v>
      </c>
      <c r="AN21" s="103">
        <v>7612</v>
      </c>
      <c r="AO21" s="101">
        <v>4383</v>
      </c>
      <c r="AP21" s="102">
        <v>7692</v>
      </c>
      <c r="AQ21" s="103">
        <v>7672</v>
      </c>
      <c r="AR21" s="101">
        <v>4305</v>
      </c>
      <c r="AS21" s="102">
        <v>7730</v>
      </c>
      <c r="AT21" s="103">
        <v>7699</v>
      </c>
      <c r="AU21" s="101">
        <v>4143</v>
      </c>
      <c r="AV21" s="102">
        <v>7638</v>
      </c>
      <c r="AW21" s="103">
        <v>7861</v>
      </c>
      <c r="AX21" s="101">
        <v>4085</v>
      </c>
      <c r="AY21" s="102">
        <v>7541</v>
      </c>
      <c r="AZ21" s="103">
        <v>7870</v>
      </c>
      <c r="BA21" s="101">
        <v>3965</v>
      </c>
      <c r="BB21" s="102">
        <v>7501</v>
      </c>
      <c r="BC21" s="103">
        <v>7893</v>
      </c>
      <c r="BD21" s="101">
        <v>3861</v>
      </c>
      <c r="BE21" s="102">
        <v>7404</v>
      </c>
      <c r="BF21" s="103">
        <v>7988</v>
      </c>
    </row>
    <row r="22" spans="1:58" ht="15" customHeight="1">
      <c r="A22" s="100" t="s">
        <v>21</v>
      </c>
      <c r="B22" s="101">
        <v>1133</v>
      </c>
      <c r="C22" s="102">
        <v>1655</v>
      </c>
      <c r="D22" s="103">
        <v>2022</v>
      </c>
      <c r="E22" s="101">
        <v>1107</v>
      </c>
      <c r="F22" s="102">
        <v>1645</v>
      </c>
      <c r="G22" s="103">
        <v>1947</v>
      </c>
      <c r="H22" s="101">
        <v>1097</v>
      </c>
      <c r="I22" s="102">
        <v>1657</v>
      </c>
      <c r="J22" s="103">
        <v>1901</v>
      </c>
      <c r="K22" s="101">
        <v>1098</v>
      </c>
      <c r="L22" s="102">
        <v>1619</v>
      </c>
      <c r="M22" s="103">
        <v>1899</v>
      </c>
      <c r="N22" s="101">
        <v>1105</v>
      </c>
      <c r="O22" s="102">
        <v>1600</v>
      </c>
      <c r="P22" s="103">
        <v>1851</v>
      </c>
      <c r="Q22" s="101">
        <v>1088</v>
      </c>
      <c r="R22" s="102">
        <v>1612</v>
      </c>
      <c r="S22" s="103">
        <v>1828</v>
      </c>
      <c r="T22" s="101">
        <v>1145</v>
      </c>
      <c r="U22" s="102">
        <v>1620</v>
      </c>
      <c r="V22" s="103">
        <v>1558</v>
      </c>
      <c r="W22" s="101">
        <v>1173</v>
      </c>
      <c r="X22" s="102">
        <v>1652</v>
      </c>
      <c r="Y22" s="103">
        <v>1559</v>
      </c>
      <c r="Z22" s="101">
        <v>1198</v>
      </c>
      <c r="AA22" s="102">
        <v>1684</v>
      </c>
      <c r="AB22" s="103">
        <v>1569</v>
      </c>
      <c r="AC22" s="101">
        <v>1169</v>
      </c>
      <c r="AD22" s="102">
        <v>1706</v>
      </c>
      <c r="AE22" s="103">
        <v>1557</v>
      </c>
      <c r="AF22" s="101">
        <v>1155</v>
      </c>
      <c r="AG22" s="102">
        <v>1738</v>
      </c>
      <c r="AH22" s="103">
        <v>1567</v>
      </c>
      <c r="AI22" s="101">
        <v>1120</v>
      </c>
      <c r="AJ22" s="102">
        <v>1712</v>
      </c>
      <c r="AK22" s="103">
        <v>1592</v>
      </c>
      <c r="AL22" s="101">
        <v>1115</v>
      </c>
      <c r="AM22" s="102">
        <v>1715</v>
      </c>
      <c r="AN22" s="103">
        <v>1594</v>
      </c>
      <c r="AO22" s="101">
        <v>1121</v>
      </c>
      <c r="AP22" s="102">
        <v>1664</v>
      </c>
      <c r="AQ22" s="103">
        <v>1601</v>
      </c>
      <c r="AR22" s="101">
        <v>1099</v>
      </c>
      <c r="AS22" s="102">
        <v>1669</v>
      </c>
      <c r="AT22" s="103">
        <v>1628</v>
      </c>
      <c r="AU22" s="101">
        <v>1022</v>
      </c>
      <c r="AV22" s="102">
        <v>1639</v>
      </c>
      <c r="AW22" s="103">
        <v>1648</v>
      </c>
      <c r="AX22" s="101">
        <v>940</v>
      </c>
      <c r="AY22" s="102">
        <v>1565</v>
      </c>
      <c r="AZ22" s="103">
        <v>1640</v>
      </c>
      <c r="BA22" s="101">
        <v>952</v>
      </c>
      <c r="BB22" s="102">
        <v>1557</v>
      </c>
      <c r="BC22" s="103">
        <v>1622</v>
      </c>
      <c r="BD22" s="101">
        <v>913</v>
      </c>
      <c r="BE22" s="102">
        <v>1533</v>
      </c>
      <c r="BF22" s="103">
        <v>1616</v>
      </c>
    </row>
    <row r="23" spans="1:58" ht="15" customHeight="1">
      <c r="A23" s="100" t="s">
        <v>83</v>
      </c>
      <c r="B23" s="101">
        <v>3341</v>
      </c>
      <c r="C23" s="102">
        <v>4962</v>
      </c>
      <c r="D23" s="103">
        <v>3773</v>
      </c>
      <c r="E23" s="101">
        <v>3373</v>
      </c>
      <c r="F23" s="102">
        <v>5039</v>
      </c>
      <c r="G23" s="103">
        <v>3742</v>
      </c>
      <c r="H23" s="101">
        <v>3395</v>
      </c>
      <c r="I23" s="102">
        <v>5109</v>
      </c>
      <c r="J23" s="103">
        <v>3741</v>
      </c>
      <c r="K23" s="101">
        <v>3424</v>
      </c>
      <c r="L23" s="102">
        <v>5026</v>
      </c>
      <c r="M23" s="103">
        <v>3793</v>
      </c>
      <c r="N23" s="101">
        <v>3472</v>
      </c>
      <c r="O23" s="102">
        <v>5076</v>
      </c>
      <c r="P23" s="103">
        <v>3854</v>
      </c>
      <c r="Q23" s="101">
        <v>3557</v>
      </c>
      <c r="R23" s="102">
        <v>5147</v>
      </c>
      <c r="S23" s="103">
        <v>3914</v>
      </c>
      <c r="T23" s="101">
        <v>3640</v>
      </c>
      <c r="U23" s="102">
        <v>5121</v>
      </c>
      <c r="V23" s="103">
        <v>3947</v>
      </c>
      <c r="W23" s="101">
        <v>3721</v>
      </c>
      <c r="X23" s="102">
        <v>5246</v>
      </c>
      <c r="Y23" s="103">
        <v>4025</v>
      </c>
      <c r="Z23" s="101">
        <v>3829</v>
      </c>
      <c r="AA23" s="102">
        <v>5375</v>
      </c>
      <c r="AB23" s="103">
        <v>4080</v>
      </c>
      <c r="AC23" s="101">
        <v>3888</v>
      </c>
      <c r="AD23" s="102">
        <v>5477</v>
      </c>
      <c r="AE23" s="103">
        <v>4093</v>
      </c>
      <c r="AF23" s="101">
        <v>3807</v>
      </c>
      <c r="AG23" s="102">
        <v>5594</v>
      </c>
      <c r="AH23" s="103">
        <v>4192</v>
      </c>
      <c r="AI23" s="101">
        <v>3696</v>
      </c>
      <c r="AJ23" s="102">
        <v>5698</v>
      </c>
      <c r="AK23" s="103">
        <v>4155</v>
      </c>
      <c r="AL23" s="101">
        <v>3636</v>
      </c>
      <c r="AM23" s="102">
        <v>5804</v>
      </c>
      <c r="AN23" s="103">
        <v>4165</v>
      </c>
      <c r="AO23" s="101">
        <v>3570</v>
      </c>
      <c r="AP23" s="102">
        <v>5813</v>
      </c>
      <c r="AQ23" s="103">
        <v>4143</v>
      </c>
      <c r="AR23" s="101">
        <v>3476</v>
      </c>
      <c r="AS23" s="102">
        <v>5745</v>
      </c>
      <c r="AT23" s="103">
        <v>4195</v>
      </c>
      <c r="AU23" s="101">
        <v>3355</v>
      </c>
      <c r="AV23" s="102">
        <v>5692</v>
      </c>
      <c r="AW23" s="103">
        <v>4247</v>
      </c>
      <c r="AX23" s="101">
        <v>3289</v>
      </c>
      <c r="AY23" s="102">
        <v>5586</v>
      </c>
      <c r="AZ23" s="103">
        <v>4314</v>
      </c>
      <c r="BA23" s="101">
        <v>3224</v>
      </c>
      <c r="BB23" s="102">
        <v>5490</v>
      </c>
      <c r="BC23" s="103">
        <v>4281</v>
      </c>
      <c r="BD23" s="101">
        <v>3114</v>
      </c>
      <c r="BE23" s="102">
        <v>5367</v>
      </c>
      <c r="BF23" s="103">
        <v>4258</v>
      </c>
    </row>
    <row r="24" spans="1:58" ht="15" customHeight="1">
      <c r="A24" s="100" t="s">
        <v>84</v>
      </c>
      <c r="B24" s="101">
        <v>2001</v>
      </c>
      <c r="C24" s="102">
        <v>3334</v>
      </c>
      <c r="D24" s="103">
        <v>4872</v>
      </c>
      <c r="E24" s="101">
        <v>2035</v>
      </c>
      <c r="F24" s="102">
        <v>3347</v>
      </c>
      <c r="G24" s="103">
        <v>5029</v>
      </c>
      <c r="H24" s="101">
        <v>2002</v>
      </c>
      <c r="I24" s="102">
        <v>3431</v>
      </c>
      <c r="J24" s="103">
        <v>5003</v>
      </c>
      <c r="K24" s="101">
        <v>2030</v>
      </c>
      <c r="L24" s="102">
        <v>3419</v>
      </c>
      <c r="M24" s="103">
        <v>4965</v>
      </c>
      <c r="N24" s="101">
        <v>2066</v>
      </c>
      <c r="O24" s="102">
        <v>3451</v>
      </c>
      <c r="P24" s="103">
        <v>5021</v>
      </c>
      <c r="Q24" s="101">
        <v>2121</v>
      </c>
      <c r="R24" s="102">
        <v>3458</v>
      </c>
      <c r="S24" s="103">
        <v>4998</v>
      </c>
      <c r="T24" s="101">
        <v>2137</v>
      </c>
      <c r="U24" s="102">
        <v>3542</v>
      </c>
      <c r="V24" s="103">
        <v>5184</v>
      </c>
      <c r="W24" s="101">
        <v>2182</v>
      </c>
      <c r="X24" s="102">
        <v>3587</v>
      </c>
      <c r="Y24" s="103">
        <v>5309</v>
      </c>
      <c r="Z24" s="101">
        <v>2205</v>
      </c>
      <c r="AA24" s="102">
        <v>3581</v>
      </c>
      <c r="AB24" s="103">
        <v>5454</v>
      </c>
      <c r="AC24" s="101">
        <v>2228</v>
      </c>
      <c r="AD24" s="102">
        <v>3599</v>
      </c>
      <c r="AE24" s="103">
        <v>5454</v>
      </c>
      <c r="AF24" s="101">
        <v>2190</v>
      </c>
      <c r="AG24" s="102">
        <v>3572</v>
      </c>
      <c r="AH24" s="103">
        <v>5575</v>
      </c>
      <c r="AI24" s="101">
        <v>2113</v>
      </c>
      <c r="AJ24" s="102">
        <v>3643</v>
      </c>
      <c r="AK24" s="103">
        <v>5669</v>
      </c>
      <c r="AL24" s="101">
        <v>2121</v>
      </c>
      <c r="AM24" s="102">
        <v>3614</v>
      </c>
      <c r="AN24" s="103">
        <v>5632</v>
      </c>
      <c r="AO24" s="101">
        <v>2137</v>
      </c>
      <c r="AP24" s="102">
        <v>3662</v>
      </c>
      <c r="AQ24" s="103">
        <v>5800</v>
      </c>
      <c r="AR24" s="101">
        <v>2116</v>
      </c>
      <c r="AS24" s="102">
        <v>3666</v>
      </c>
      <c r="AT24" s="292" t="s">
        <v>187</v>
      </c>
      <c r="AU24" s="101">
        <v>2079</v>
      </c>
      <c r="AV24" s="102">
        <v>3659</v>
      </c>
      <c r="AW24" s="103">
        <f>5901</f>
        <v>5901</v>
      </c>
      <c r="AX24" s="101">
        <v>2039</v>
      </c>
      <c r="AY24" s="102">
        <v>3583</v>
      </c>
      <c r="AZ24" s="103">
        <v>5917</v>
      </c>
      <c r="BA24" s="101">
        <v>1979</v>
      </c>
      <c r="BB24" s="102">
        <v>3546</v>
      </c>
      <c r="BC24" s="103">
        <v>6017</v>
      </c>
      <c r="BD24" s="101">
        <v>1895</v>
      </c>
      <c r="BE24" s="102">
        <v>3651</v>
      </c>
      <c r="BF24" s="103">
        <v>6085</v>
      </c>
    </row>
    <row r="25" spans="1:58" ht="15" customHeight="1">
      <c r="A25" s="104" t="s">
        <v>22</v>
      </c>
      <c r="B25" s="105">
        <v>50004</v>
      </c>
      <c r="C25" s="106">
        <v>82253</v>
      </c>
      <c r="D25" s="107">
        <v>88232</v>
      </c>
      <c r="E25" s="105">
        <v>50904</v>
      </c>
      <c r="F25" s="106">
        <v>82684</v>
      </c>
      <c r="G25" s="107">
        <v>88992</v>
      </c>
      <c r="H25" s="105">
        <v>51716</v>
      </c>
      <c r="I25" s="106">
        <v>83335</v>
      </c>
      <c r="J25" s="107">
        <v>88918</v>
      </c>
      <c r="K25" s="105">
        <v>52833</v>
      </c>
      <c r="L25" s="106">
        <v>83842</v>
      </c>
      <c r="M25" s="107">
        <v>89131</v>
      </c>
      <c r="N25" s="105">
        <v>54034</v>
      </c>
      <c r="O25" s="106">
        <v>85145</v>
      </c>
      <c r="P25" s="107">
        <v>89408</v>
      </c>
      <c r="Q25" s="105">
        <v>55323</v>
      </c>
      <c r="R25" s="106">
        <v>86641</v>
      </c>
      <c r="S25" s="107">
        <v>90161</v>
      </c>
      <c r="T25" s="105">
        <v>56449</v>
      </c>
      <c r="U25" s="106">
        <v>88571</v>
      </c>
      <c r="V25" s="107">
        <v>91953</v>
      </c>
      <c r="W25" s="105">
        <v>57721</v>
      </c>
      <c r="X25" s="106">
        <v>90569</v>
      </c>
      <c r="Y25" s="107">
        <v>93153</v>
      </c>
      <c r="Z25" s="105">
        <v>58668</v>
      </c>
      <c r="AA25" s="106">
        <v>92003</v>
      </c>
      <c r="AB25" s="107">
        <v>94687</v>
      </c>
      <c r="AC25" s="105">
        <v>59341</v>
      </c>
      <c r="AD25" s="106">
        <v>94148</v>
      </c>
      <c r="AE25" s="107">
        <v>95456</v>
      </c>
      <c r="AF25" s="105">
        <v>59719</v>
      </c>
      <c r="AG25" s="106">
        <v>96370</v>
      </c>
      <c r="AH25" s="107">
        <v>97090</v>
      </c>
      <c r="AI25" s="105">
        <v>59009</v>
      </c>
      <c r="AJ25" s="106">
        <v>98084</v>
      </c>
      <c r="AK25" s="107">
        <v>97690</v>
      </c>
      <c r="AL25" s="105">
        <v>58274</v>
      </c>
      <c r="AM25" s="106">
        <v>99135</v>
      </c>
      <c r="AN25" s="107">
        <v>98500</v>
      </c>
      <c r="AO25" s="105">
        <v>58023</v>
      </c>
      <c r="AP25" s="106">
        <v>99846</v>
      </c>
      <c r="AQ25" s="107">
        <v>100230</v>
      </c>
      <c r="AR25" s="105">
        <v>57365</v>
      </c>
      <c r="AS25" s="106">
        <v>100317</v>
      </c>
      <c r="AT25" s="107" t="s">
        <v>188</v>
      </c>
      <c r="AU25" s="105">
        <v>55544</v>
      </c>
      <c r="AV25" s="106">
        <v>99589</v>
      </c>
      <c r="AW25" s="107">
        <f>105909</f>
        <v>105909</v>
      </c>
      <c r="AX25" s="105">
        <v>55074</v>
      </c>
      <c r="AY25" s="106">
        <v>98529</v>
      </c>
      <c r="AZ25" s="107">
        <v>107521</v>
      </c>
      <c r="BA25" s="105">
        <v>54485</v>
      </c>
      <c r="BB25" s="106">
        <v>98309</v>
      </c>
      <c r="BC25" s="107">
        <v>109342</v>
      </c>
      <c r="BD25" s="105">
        <v>52834</v>
      </c>
      <c r="BE25" s="106">
        <v>97417</v>
      </c>
      <c r="BF25" s="107">
        <v>110593</v>
      </c>
    </row>
    <row r="26" spans="1:58" ht="15" customHeight="1">
      <c r="A26" s="100" t="s">
        <v>23</v>
      </c>
      <c r="B26" s="101">
        <v>234530</v>
      </c>
      <c r="C26" s="102">
        <v>415726</v>
      </c>
      <c r="D26" s="103">
        <v>457351</v>
      </c>
      <c r="E26" s="101">
        <v>235251</v>
      </c>
      <c r="F26" s="102">
        <v>413951</v>
      </c>
      <c r="G26" s="103">
        <v>457527</v>
      </c>
      <c r="H26" s="101">
        <v>239480</v>
      </c>
      <c r="I26" s="102">
        <v>411697</v>
      </c>
      <c r="J26" s="103">
        <v>456578</v>
      </c>
      <c r="K26" s="101">
        <v>245459</v>
      </c>
      <c r="L26" s="102">
        <v>409425</v>
      </c>
      <c r="M26" s="103">
        <v>454694</v>
      </c>
      <c r="N26" s="101">
        <v>252353</v>
      </c>
      <c r="O26" s="102">
        <v>407902</v>
      </c>
      <c r="P26" s="103">
        <v>448760</v>
      </c>
      <c r="Q26" s="101">
        <v>259399</v>
      </c>
      <c r="R26" s="102">
        <v>410208</v>
      </c>
      <c r="S26" s="103">
        <v>444307</v>
      </c>
      <c r="T26" s="101">
        <v>264589</v>
      </c>
      <c r="U26" s="102">
        <v>415262</v>
      </c>
      <c r="V26" s="103">
        <v>448761</v>
      </c>
      <c r="W26" s="101">
        <v>267976</v>
      </c>
      <c r="X26" s="102">
        <v>420832</v>
      </c>
      <c r="Y26" s="103">
        <v>447630</v>
      </c>
      <c r="Z26" s="101">
        <v>271239</v>
      </c>
      <c r="AA26" s="102">
        <v>428036</v>
      </c>
      <c r="AB26" s="103">
        <v>446831</v>
      </c>
      <c r="AC26" s="101">
        <v>270453</v>
      </c>
      <c r="AD26" s="102">
        <v>438580</v>
      </c>
      <c r="AE26" s="103">
        <v>446315</v>
      </c>
      <c r="AF26" s="101">
        <v>269740</v>
      </c>
      <c r="AG26" s="102">
        <v>448489</v>
      </c>
      <c r="AH26" s="103">
        <v>447315</v>
      </c>
      <c r="AI26" s="101">
        <v>268346</v>
      </c>
      <c r="AJ26" s="102">
        <v>456936</v>
      </c>
      <c r="AK26" s="103">
        <v>448201</v>
      </c>
      <c r="AL26" s="101">
        <v>265775</v>
      </c>
      <c r="AM26" s="102">
        <v>463159</v>
      </c>
      <c r="AN26" s="103">
        <v>451286</v>
      </c>
      <c r="AO26" s="101">
        <v>264575</v>
      </c>
      <c r="AP26" s="102">
        <v>467059</v>
      </c>
      <c r="AQ26" s="103">
        <v>456854</v>
      </c>
      <c r="AR26" s="101">
        <v>263517</v>
      </c>
      <c r="AS26" s="102">
        <v>468528</v>
      </c>
      <c r="AT26" s="292" t="s">
        <v>189</v>
      </c>
      <c r="AU26" s="101">
        <v>260031</v>
      </c>
      <c r="AV26" s="102">
        <v>467136</v>
      </c>
      <c r="AW26" s="103">
        <f>476200</f>
        <v>476200</v>
      </c>
      <c r="AX26" s="101">
        <v>259068</v>
      </c>
      <c r="AY26" s="102">
        <v>464240</v>
      </c>
      <c r="AZ26" s="103">
        <v>483766</v>
      </c>
      <c r="BA26" s="101">
        <v>260533</v>
      </c>
      <c r="BB26" s="102">
        <v>467208</v>
      </c>
      <c r="BC26" s="103">
        <v>494119</v>
      </c>
      <c r="BD26" s="101">
        <v>258896</v>
      </c>
      <c r="BE26" s="102">
        <v>464112</v>
      </c>
      <c r="BF26" s="103">
        <v>500695</v>
      </c>
    </row>
    <row r="27" spans="1:58" ht="15" customHeight="1">
      <c r="A27" s="100" t="s">
        <v>38</v>
      </c>
      <c r="B27" s="101">
        <v>176146</v>
      </c>
      <c r="C27" s="102">
        <v>315133</v>
      </c>
      <c r="D27" s="103">
        <v>372804</v>
      </c>
      <c r="E27" s="101">
        <v>175674</v>
      </c>
      <c r="F27" s="102">
        <v>316551</v>
      </c>
      <c r="G27" s="103">
        <v>372100</v>
      </c>
      <c r="H27" s="101">
        <v>176397</v>
      </c>
      <c r="I27" s="102">
        <v>319437</v>
      </c>
      <c r="J27" s="103">
        <v>368314</v>
      </c>
      <c r="K27" s="101">
        <v>178402</v>
      </c>
      <c r="L27" s="102">
        <v>320272</v>
      </c>
      <c r="M27" s="103">
        <v>365896</v>
      </c>
      <c r="N27" s="101">
        <v>180946</v>
      </c>
      <c r="O27" s="102">
        <v>321898</v>
      </c>
      <c r="P27" s="103">
        <v>365317</v>
      </c>
      <c r="Q27" s="101">
        <v>184523</v>
      </c>
      <c r="R27" s="102">
        <v>323875</v>
      </c>
      <c r="S27" s="103">
        <v>364651</v>
      </c>
      <c r="T27" s="101">
        <v>186667</v>
      </c>
      <c r="U27" s="102">
        <v>327089</v>
      </c>
      <c r="V27" s="103">
        <v>366105</v>
      </c>
      <c r="W27" s="101">
        <v>187873</v>
      </c>
      <c r="X27" s="102">
        <v>329764</v>
      </c>
      <c r="Y27" s="103">
        <v>370008</v>
      </c>
      <c r="Z27" s="101">
        <v>189306</v>
      </c>
      <c r="AA27" s="102">
        <v>330873</v>
      </c>
      <c r="AB27" s="103">
        <v>374175</v>
      </c>
      <c r="AC27" s="101">
        <v>189546</v>
      </c>
      <c r="AD27" s="102">
        <v>334537</v>
      </c>
      <c r="AE27" s="103">
        <v>377002</v>
      </c>
      <c r="AF27" s="101">
        <v>188911</v>
      </c>
      <c r="AG27" s="102">
        <v>338256</v>
      </c>
      <c r="AH27" s="103">
        <v>381728</v>
      </c>
      <c r="AI27" s="101">
        <v>186307</v>
      </c>
      <c r="AJ27" s="102">
        <v>341116</v>
      </c>
      <c r="AK27" s="103">
        <v>382600</v>
      </c>
      <c r="AL27" s="101">
        <v>183029</v>
      </c>
      <c r="AM27" s="102">
        <v>343039</v>
      </c>
      <c r="AN27" s="103">
        <v>381599</v>
      </c>
      <c r="AO27" s="101">
        <v>179962</v>
      </c>
      <c r="AP27" s="102">
        <v>342804</v>
      </c>
      <c r="AQ27" s="103">
        <v>382550</v>
      </c>
      <c r="AR27" s="101">
        <v>176855</v>
      </c>
      <c r="AS27" s="102">
        <v>341862</v>
      </c>
      <c r="AT27" s="292">
        <v>384794</v>
      </c>
      <c r="AU27" s="101">
        <v>170318</v>
      </c>
      <c r="AV27" s="102">
        <v>338118</v>
      </c>
      <c r="AW27" s="103">
        <v>388743</v>
      </c>
      <c r="AX27" s="101">
        <v>170009</v>
      </c>
      <c r="AY27" s="102">
        <v>334298</v>
      </c>
      <c r="AZ27" s="103">
        <v>388116</v>
      </c>
      <c r="BA27" s="101">
        <v>169456</v>
      </c>
      <c r="BB27" s="102">
        <v>332253</v>
      </c>
      <c r="BC27" s="103">
        <v>388922</v>
      </c>
      <c r="BD27" s="101">
        <v>166238</v>
      </c>
      <c r="BE27" s="102">
        <v>327806</v>
      </c>
      <c r="BF27" s="103">
        <v>389594</v>
      </c>
    </row>
    <row r="28" spans="1:58" s="3" customFormat="1" ht="30" customHeight="1">
      <c r="A28" s="300" t="s">
        <v>24</v>
      </c>
      <c r="B28" s="301">
        <v>410676</v>
      </c>
      <c r="C28" s="302">
        <v>730859</v>
      </c>
      <c r="D28" s="302">
        <v>830155</v>
      </c>
      <c r="E28" s="301">
        <v>410925</v>
      </c>
      <c r="F28" s="302">
        <v>730502</v>
      </c>
      <c r="G28" s="302">
        <v>829627</v>
      </c>
      <c r="H28" s="301">
        <v>415877</v>
      </c>
      <c r="I28" s="302">
        <v>731134</v>
      </c>
      <c r="J28" s="302">
        <v>824892</v>
      </c>
      <c r="K28" s="301">
        <v>423861</v>
      </c>
      <c r="L28" s="302">
        <v>729697</v>
      </c>
      <c r="M28" s="302">
        <v>820588</v>
      </c>
      <c r="N28" s="301">
        <v>433283</v>
      </c>
      <c r="O28" s="302">
        <v>729793</v>
      </c>
      <c r="P28" s="302">
        <v>814057</v>
      </c>
      <c r="Q28" s="301">
        <v>443922</v>
      </c>
      <c r="R28" s="302">
        <v>734081</v>
      </c>
      <c r="S28" s="303">
        <v>808956</v>
      </c>
      <c r="T28" s="301">
        <v>451256</v>
      </c>
      <c r="U28" s="302">
        <v>742351</v>
      </c>
      <c r="V28" s="303">
        <v>814857</v>
      </c>
      <c r="W28" s="301">
        <v>455849</v>
      </c>
      <c r="X28" s="302">
        <v>750596</v>
      </c>
      <c r="Y28" s="303">
        <v>817638</v>
      </c>
      <c r="Z28" s="301">
        <v>460545</v>
      </c>
      <c r="AA28" s="302">
        <v>758909</v>
      </c>
      <c r="AB28" s="303">
        <v>821006</v>
      </c>
      <c r="AC28" s="301">
        <v>459999</v>
      </c>
      <c r="AD28" s="302">
        <v>773117</v>
      </c>
      <c r="AE28" s="303">
        <v>823317</v>
      </c>
      <c r="AF28" s="301">
        <v>458651</v>
      </c>
      <c r="AG28" s="302">
        <v>786745</v>
      </c>
      <c r="AH28" s="303">
        <v>829043</v>
      </c>
      <c r="AI28" s="301">
        <v>454653</v>
      </c>
      <c r="AJ28" s="302">
        <v>798052</v>
      </c>
      <c r="AK28" s="303">
        <v>830801</v>
      </c>
      <c r="AL28" s="301">
        <v>448804</v>
      </c>
      <c r="AM28" s="302">
        <v>806198</v>
      </c>
      <c r="AN28" s="303">
        <v>832885</v>
      </c>
      <c r="AO28" s="301">
        <v>444537</v>
      </c>
      <c r="AP28" s="302">
        <v>809863</v>
      </c>
      <c r="AQ28" s="303">
        <v>839404</v>
      </c>
      <c r="AR28" s="301">
        <v>440372</v>
      </c>
      <c r="AS28" s="302">
        <v>810390</v>
      </c>
      <c r="AT28" s="304" t="s">
        <v>190</v>
      </c>
      <c r="AU28" s="301">
        <v>430349</v>
      </c>
      <c r="AV28" s="302">
        <v>805254</v>
      </c>
      <c r="AW28" s="303">
        <f>864943</f>
        <v>864943</v>
      </c>
      <c r="AX28" s="301">
        <v>429077</v>
      </c>
      <c r="AY28" s="302">
        <v>798538</v>
      </c>
      <c r="AZ28" s="303">
        <v>871882</v>
      </c>
      <c r="BA28" s="301">
        <v>429989</v>
      </c>
      <c r="BB28" s="302">
        <v>799461</v>
      </c>
      <c r="BC28" s="303">
        <v>883041</v>
      </c>
      <c r="BD28" s="301">
        <v>425134</v>
      </c>
      <c r="BE28" s="302">
        <v>791918</v>
      </c>
      <c r="BF28" s="303">
        <v>890289</v>
      </c>
    </row>
    <row r="29" spans="1:58" ht="17.100000000000001" customHeight="1">
      <c r="A29" s="435" t="s">
        <v>227</v>
      </c>
      <c r="B29" s="445"/>
      <c r="C29" s="445"/>
      <c r="D29" s="445"/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5"/>
      <c r="AH29" s="445"/>
      <c r="AI29" s="445"/>
      <c r="AJ29" s="445"/>
      <c r="AK29" s="445"/>
      <c r="AL29" s="445"/>
      <c r="AM29" s="445"/>
      <c r="AN29" s="445"/>
      <c r="AO29" s="445"/>
      <c r="AP29" s="445"/>
      <c r="AQ29" s="445"/>
      <c r="AR29" s="445"/>
      <c r="AS29" s="445"/>
      <c r="AT29" s="445"/>
      <c r="AU29" s="445"/>
      <c r="AV29" s="445"/>
      <c r="AW29" s="445"/>
      <c r="AX29" s="445"/>
      <c r="AY29" s="445"/>
      <c r="AZ29" s="445"/>
      <c r="BA29" s="445"/>
      <c r="BB29" s="445"/>
      <c r="BC29" s="445"/>
      <c r="BD29" s="445"/>
      <c r="BE29" s="445"/>
      <c r="BF29" s="446"/>
    </row>
    <row r="30" spans="1:58" ht="17.100000000000001" customHeight="1">
      <c r="A30" s="432" t="s">
        <v>228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3"/>
      <c r="AH30" s="443"/>
      <c r="AI30" s="443"/>
      <c r="AJ30" s="443"/>
      <c r="AK30" s="443"/>
      <c r="AL30" s="443"/>
      <c r="AM30" s="443"/>
      <c r="AN30" s="443"/>
      <c r="AO30" s="443"/>
      <c r="AP30" s="443"/>
      <c r="AQ30" s="443"/>
      <c r="AR30" s="443"/>
      <c r="AS30" s="443"/>
      <c r="AT30" s="443"/>
      <c r="AU30" s="443"/>
      <c r="AV30" s="443"/>
      <c r="AW30" s="443"/>
      <c r="AX30" s="443"/>
      <c r="AY30" s="443"/>
      <c r="AZ30" s="443"/>
      <c r="BA30" s="443"/>
      <c r="BB30" s="443"/>
      <c r="BC30" s="443"/>
      <c r="BD30" s="443"/>
      <c r="BE30" s="443"/>
      <c r="BF30" s="444"/>
    </row>
    <row r="31" spans="1:58" ht="17.100000000000001" customHeight="1">
      <c r="A31" s="418" t="s">
        <v>224</v>
      </c>
      <c r="B31" s="447"/>
      <c r="C31" s="447"/>
      <c r="D31" s="447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C31" s="447"/>
      <c r="AD31" s="447"/>
      <c r="AE31" s="447"/>
      <c r="AF31" s="447"/>
      <c r="AG31" s="447"/>
      <c r="AH31" s="447"/>
      <c r="AI31" s="447"/>
      <c r="AJ31" s="447"/>
      <c r="AK31" s="447"/>
      <c r="AL31" s="447"/>
      <c r="AM31" s="447"/>
      <c r="AN31" s="447"/>
      <c r="AO31" s="447"/>
      <c r="AP31" s="447"/>
      <c r="AQ31" s="447"/>
      <c r="AR31" s="447"/>
      <c r="AS31" s="447"/>
      <c r="AT31" s="447"/>
      <c r="AU31" s="447"/>
      <c r="AV31" s="447"/>
      <c r="AW31" s="447"/>
      <c r="AX31" s="447"/>
      <c r="AY31" s="447"/>
      <c r="AZ31" s="447"/>
      <c r="BA31" s="447"/>
      <c r="BB31" s="447"/>
      <c r="BC31" s="447"/>
      <c r="BD31" s="447"/>
      <c r="BE31" s="447"/>
      <c r="BF31" s="448"/>
    </row>
    <row r="32" spans="1:58" ht="15" customHeight="1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</row>
    <row r="33" spans="1:58" s="20" customFormat="1" ht="15" customHeight="1">
      <c r="A33" s="109" t="s">
        <v>65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88"/>
      <c r="AR33" s="109"/>
      <c r="AS33" s="109"/>
      <c r="AT33" s="88"/>
      <c r="AU33" s="109"/>
      <c r="AV33" s="109"/>
      <c r="AW33" s="88"/>
      <c r="AX33" s="109"/>
      <c r="AY33" s="109"/>
      <c r="AZ33" s="88"/>
      <c r="BA33" s="109"/>
      <c r="BB33" s="109"/>
      <c r="BC33" s="88"/>
      <c r="BD33" s="109"/>
      <c r="BE33" s="109"/>
      <c r="BF33" s="88"/>
    </row>
    <row r="34" spans="1:58" s="20" customFormat="1" ht="15" customHeight="1">
      <c r="A34" s="109" t="s">
        <v>76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</row>
    <row r="35" spans="1:58" s="20" customFormat="1" ht="15" customHeight="1">
      <c r="A35" s="84" t="s">
        <v>168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</row>
    <row r="36" spans="1:58" s="19" customFormat="1" ht="15" customHeight="1">
      <c r="A36" s="84" t="s">
        <v>184</v>
      </c>
      <c r="B36" s="84"/>
      <c r="C36" s="84"/>
      <c r="D36" s="84"/>
      <c r="E36" s="84"/>
      <c r="F36" s="84"/>
      <c r="G36" s="84"/>
      <c r="H36" s="87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58" s="20" customFormat="1" ht="15" customHeight="1">
      <c r="A37" s="8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</row>
    <row r="38" spans="1:58" s="20" customFormat="1" ht="15" customHeight="1">
      <c r="A38" s="109"/>
      <c r="B38" s="108"/>
      <c r="C38" s="108"/>
      <c r="D38" s="108"/>
      <c r="E38" s="110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</row>
    <row r="39" spans="1:58" s="20" customFormat="1" ht="15" customHeight="1">
      <c r="A39" s="111" t="s">
        <v>47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</row>
  </sheetData>
  <sheetProtection selectLockedCells="1" selectUnlockedCells="1"/>
  <mergeCells count="26">
    <mergeCell ref="A2:BF2"/>
    <mergeCell ref="A1:BF1"/>
    <mergeCell ref="A30:BF30"/>
    <mergeCell ref="A29:BF29"/>
    <mergeCell ref="A31:BF31"/>
    <mergeCell ref="AF4:AH4"/>
    <mergeCell ref="K4:M4"/>
    <mergeCell ref="W4:Y4"/>
    <mergeCell ref="AC4:AE4"/>
    <mergeCell ref="N4:P4"/>
    <mergeCell ref="Z4:AB4"/>
    <mergeCell ref="T4:V4"/>
    <mergeCell ref="B4:D4"/>
    <mergeCell ref="E4:G4"/>
    <mergeCell ref="Q4:S4"/>
    <mergeCell ref="A4:A5"/>
    <mergeCell ref="BD4:BF4"/>
    <mergeCell ref="A3:BF3"/>
    <mergeCell ref="H4:J4"/>
    <mergeCell ref="AI4:AK4"/>
    <mergeCell ref="AR4:AT4"/>
    <mergeCell ref="AO4:AQ4"/>
    <mergeCell ref="AL4:AN4"/>
    <mergeCell ref="AU4:AW4"/>
    <mergeCell ref="AX4:AZ4"/>
    <mergeCell ref="BA4:BC4"/>
  </mergeCells>
  <hyperlinks>
    <hyperlink ref="A39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2" manualBreakCount="2">
    <brk id="13" max="35" man="1"/>
    <brk id="28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P35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7109375" style="1" customWidth="1"/>
    <col min="2" max="13" width="12.85546875" style="1" customWidth="1"/>
    <col min="14" max="14" width="7.85546875" style="1" customWidth="1"/>
    <col min="15" max="15" width="9.140625" style="1" customWidth="1"/>
    <col min="16" max="16384" width="7.85546875" style="1"/>
  </cols>
  <sheetData>
    <row r="1" spans="1:15" ht="19.350000000000001" customHeight="1">
      <c r="A1" s="475" t="s">
        <v>229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7"/>
    </row>
    <row r="2" spans="1:15" ht="19.350000000000001" customHeight="1">
      <c r="A2" s="472" t="s">
        <v>230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4"/>
    </row>
    <row r="3" spans="1:15" ht="19.350000000000001" customHeight="1">
      <c r="A3" s="463" t="s">
        <v>421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5"/>
    </row>
    <row r="4" spans="1:15" s="8" customFormat="1" ht="20.100000000000001" customHeight="1">
      <c r="A4" s="462"/>
      <c r="B4" s="478" t="s">
        <v>25</v>
      </c>
      <c r="C4" s="479"/>
      <c r="D4" s="479"/>
      <c r="E4" s="479"/>
      <c r="F4" s="480"/>
      <c r="G4" s="478" t="s">
        <v>26</v>
      </c>
      <c r="H4" s="479"/>
      <c r="I4" s="479"/>
      <c r="J4" s="479"/>
      <c r="K4" s="480"/>
      <c r="L4" s="481" t="s">
        <v>28</v>
      </c>
      <c r="M4" s="482"/>
    </row>
    <row r="5" spans="1:15" s="10" customFormat="1" ht="20.100000000000001" customHeight="1">
      <c r="A5" s="462"/>
      <c r="B5" s="456" t="s">
        <v>27</v>
      </c>
      <c r="C5" s="457"/>
      <c r="D5" s="458" t="s">
        <v>40</v>
      </c>
      <c r="E5" s="459"/>
      <c r="F5" s="454" t="s">
        <v>28</v>
      </c>
      <c r="G5" s="456" t="s">
        <v>27</v>
      </c>
      <c r="H5" s="457"/>
      <c r="I5" s="458" t="s">
        <v>40</v>
      </c>
      <c r="J5" s="459"/>
      <c r="K5" s="454" t="s">
        <v>28</v>
      </c>
      <c r="L5" s="460" t="s">
        <v>69</v>
      </c>
      <c r="M5" s="460" t="s">
        <v>68</v>
      </c>
    </row>
    <row r="6" spans="1:15" s="10" customFormat="1" ht="20.100000000000001" customHeight="1">
      <c r="A6" s="449"/>
      <c r="B6" s="112" t="s">
        <v>294</v>
      </c>
      <c r="C6" s="112" t="s">
        <v>68</v>
      </c>
      <c r="D6" s="112" t="s">
        <v>69</v>
      </c>
      <c r="E6" s="182" t="s">
        <v>68</v>
      </c>
      <c r="F6" s="455"/>
      <c r="G6" s="112" t="s">
        <v>69</v>
      </c>
      <c r="H6" s="182" t="s">
        <v>68</v>
      </c>
      <c r="I6" s="112" t="s">
        <v>69</v>
      </c>
      <c r="J6" s="182" t="s">
        <v>68</v>
      </c>
      <c r="K6" s="455"/>
      <c r="L6" s="461"/>
      <c r="M6" s="461"/>
    </row>
    <row r="7" spans="1:15" ht="15" customHeight="1">
      <c r="A7" s="96" t="s">
        <v>8</v>
      </c>
      <c r="B7" s="113">
        <v>1198</v>
      </c>
      <c r="C7" s="114">
        <v>936</v>
      </c>
      <c r="D7" s="115">
        <v>875</v>
      </c>
      <c r="E7" s="116">
        <v>160</v>
      </c>
      <c r="F7" s="117">
        <f>SUM(B7:E7)</f>
        <v>3169</v>
      </c>
      <c r="G7" s="113">
        <v>1170</v>
      </c>
      <c r="H7" s="114">
        <v>867</v>
      </c>
      <c r="I7" s="115">
        <v>857</v>
      </c>
      <c r="J7" s="116">
        <v>139</v>
      </c>
      <c r="K7" s="117">
        <f>SUM(G7:J7)</f>
        <v>3033</v>
      </c>
      <c r="L7" s="113">
        <f>B7+D7+G7+I7</f>
        <v>4100</v>
      </c>
      <c r="M7" s="118">
        <f t="shared" ref="M7:M27" si="0">C7+E7+H7+J7</f>
        <v>2102</v>
      </c>
      <c r="N7" s="23"/>
      <c r="O7" s="23"/>
    </row>
    <row r="8" spans="1:15" ht="15" customHeight="1">
      <c r="A8" s="100" t="s">
        <v>9</v>
      </c>
      <c r="B8" s="119">
        <v>331</v>
      </c>
      <c r="C8" s="120">
        <v>149</v>
      </c>
      <c r="D8" s="121">
        <v>158</v>
      </c>
      <c r="E8" s="122">
        <v>15</v>
      </c>
      <c r="F8" s="123">
        <f t="shared" ref="F8:F27" si="1">SUM(B8:E8)</f>
        <v>653</v>
      </c>
      <c r="G8" s="119">
        <v>348</v>
      </c>
      <c r="H8" s="120">
        <v>136</v>
      </c>
      <c r="I8" s="121">
        <v>124</v>
      </c>
      <c r="J8" s="122">
        <v>40</v>
      </c>
      <c r="K8" s="123">
        <f t="shared" ref="K8:K27" si="2">SUM(G8:J8)</f>
        <v>648</v>
      </c>
      <c r="L8" s="119">
        <f t="shared" ref="L8:L27" si="3">B8+D8+G8+I8</f>
        <v>961</v>
      </c>
      <c r="M8" s="118">
        <f t="shared" si="0"/>
        <v>340</v>
      </c>
      <c r="N8" s="23"/>
      <c r="O8" s="23"/>
    </row>
    <row r="9" spans="1:15" ht="15" customHeight="1">
      <c r="A9" s="100" t="s">
        <v>80</v>
      </c>
      <c r="B9" s="119">
        <v>229</v>
      </c>
      <c r="C9" s="120">
        <v>243</v>
      </c>
      <c r="D9" s="121">
        <v>85</v>
      </c>
      <c r="E9" s="122">
        <v>18</v>
      </c>
      <c r="F9" s="123">
        <f t="shared" si="1"/>
        <v>575</v>
      </c>
      <c r="G9" s="119">
        <v>251</v>
      </c>
      <c r="H9" s="120">
        <v>225</v>
      </c>
      <c r="I9" s="121">
        <v>69</v>
      </c>
      <c r="J9" s="122">
        <v>17</v>
      </c>
      <c r="K9" s="123">
        <f t="shared" si="2"/>
        <v>562</v>
      </c>
      <c r="L9" s="119">
        <f t="shared" si="3"/>
        <v>634</v>
      </c>
      <c r="M9" s="118">
        <f t="shared" si="0"/>
        <v>503</v>
      </c>
      <c r="N9" s="23"/>
      <c r="O9" s="23"/>
    </row>
    <row r="10" spans="1:15" ht="15" customHeight="1">
      <c r="A10" s="100" t="s">
        <v>10</v>
      </c>
      <c r="B10" s="119">
        <v>2062</v>
      </c>
      <c r="C10" s="120">
        <v>1116</v>
      </c>
      <c r="D10" s="121">
        <v>1102</v>
      </c>
      <c r="E10" s="122">
        <v>172</v>
      </c>
      <c r="F10" s="123">
        <f t="shared" si="1"/>
        <v>4452</v>
      </c>
      <c r="G10" s="119">
        <v>1943</v>
      </c>
      <c r="H10" s="120">
        <v>1106</v>
      </c>
      <c r="I10" s="121">
        <v>1122</v>
      </c>
      <c r="J10" s="122">
        <v>179</v>
      </c>
      <c r="K10" s="123">
        <f t="shared" si="2"/>
        <v>4350</v>
      </c>
      <c r="L10" s="119">
        <f t="shared" si="3"/>
        <v>6229</v>
      </c>
      <c r="M10" s="118">
        <f t="shared" si="0"/>
        <v>2573</v>
      </c>
      <c r="N10" s="23"/>
      <c r="O10" s="23"/>
    </row>
    <row r="11" spans="1:15" ht="15" customHeight="1">
      <c r="A11" s="100" t="s">
        <v>11</v>
      </c>
      <c r="B11" s="119">
        <v>363</v>
      </c>
      <c r="C11" s="120">
        <v>203</v>
      </c>
      <c r="D11" s="121">
        <v>300</v>
      </c>
      <c r="E11" s="122">
        <v>52</v>
      </c>
      <c r="F11" s="123">
        <f t="shared" si="1"/>
        <v>918</v>
      </c>
      <c r="G11" s="119">
        <v>349</v>
      </c>
      <c r="H11" s="120">
        <v>207</v>
      </c>
      <c r="I11" s="121">
        <v>304</v>
      </c>
      <c r="J11" s="122">
        <v>52</v>
      </c>
      <c r="K11" s="123">
        <f t="shared" si="2"/>
        <v>912</v>
      </c>
      <c r="L11" s="119">
        <f t="shared" si="3"/>
        <v>1316</v>
      </c>
      <c r="M11" s="118">
        <f t="shared" si="0"/>
        <v>514</v>
      </c>
      <c r="N11" s="23"/>
      <c r="O11" s="23"/>
    </row>
    <row r="12" spans="1:15" ht="15" customHeight="1">
      <c r="A12" s="100" t="s">
        <v>12</v>
      </c>
      <c r="B12" s="119">
        <v>395</v>
      </c>
      <c r="C12" s="120">
        <v>267</v>
      </c>
      <c r="D12" s="121">
        <v>212</v>
      </c>
      <c r="E12" s="122">
        <v>40</v>
      </c>
      <c r="F12" s="123">
        <f t="shared" si="1"/>
        <v>914</v>
      </c>
      <c r="G12" s="119">
        <v>366</v>
      </c>
      <c r="H12" s="120">
        <v>249</v>
      </c>
      <c r="I12" s="121">
        <v>189</v>
      </c>
      <c r="J12" s="122">
        <v>43</v>
      </c>
      <c r="K12" s="123">
        <f t="shared" si="2"/>
        <v>847</v>
      </c>
      <c r="L12" s="119">
        <f t="shared" si="3"/>
        <v>1162</v>
      </c>
      <c r="M12" s="118">
        <f t="shared" si="0"/>
        <v>599</v>
      </c>
      <c r="N12" s="23"/>
      <c r="O12" s="23"/>
    </row>
    <row r="13" spans="1:15" ht="15" customHeight="1">
      <c r="A13" s="100" t="s">
        <v>13</v>
      </c>
      <c r="B13" s="119">
        <v>663</v>
      </c>
      <c r="C13" s="120">
        <v>164</v>
      </c>
      <c r="D13" s="121">
        <v>353</v>
      </c>
      <c r="E13" s="122">
        <v>17</v>
      </c>
      <c r="F13" s="123">
        <f t="shared" si="1"/>
        <v>1197</v>
      </c>
      <c r="G13" s="119">
        <v>658</v>
      </c>
      <c r="H13" s="120">
        <v>139</v>
      </c>
      <c r="I13" s="121">
        <v>323</v>
      </c>
      <c r="J13" s="122">
        <v>20</v>
      </c>
      <c r="K13" s="123">
        <f t="shared" si="2"/>
        <v>1140</v>
      </c>
      <c r="L13" s="119">
        <f t="shared" si="3"/>
        <v>1997</v>
      </c>
      <c r="M13" s="118">
        <f t="shared" si="0"/>
        <v>340</v>
      </c>
      <c r="N13" s="23"/>
      <c r="O13" s="23"/>
    </row>
    <row r="14" spans="1:15" ht="15" customHeight="1">
      <c r="A14" s="100" t="s">
        <v>14</v>
      </c>
      <c r="B14" s="119">
        <v>333</v>
      </c>
      <c r="C14" s="120">
        <v>209</v>
      </c>
      <c r="D14" s="121">
        <v>134</v>
      </c>
      <c r="E14" s="122">
        <v>19</v>
      </c>
      <c r="F14" s="123">
        <f t="shared" si="1"/>
        <v>695</v>
      </c>
      <c r="G14" s="119">
        <v>331</v>
      </c>
      <c r="H14" s="120">
        <v>186</v>
      </c>
      <c r="I14" s="121">
        <v>111</v>
      </c>
      <c r="J14" s="122">
        <v>18</v>
      </c>
      <c r="K14" s="123">
        <f t="shared" si="2"/>
        <v>646</v>
      </c>
      <c r="L14" s="119">
        <f t="shared" si="3"/>
        <v>909</v>
      </c>
      <c r="M14" s="118">
        <f t="shared" si="0"/>
        <v>432</v>
      </c>
      <c r="N14" s="23"/>
      <c r="O14" s="23"/>
    </row>
    <row r="15" spans="1:15" ht="15" customHeight="1">
      <c r="A15" s="100" t="s">
        <v>15</v>
      </c>
      <c r="B15" s="119">
        <v>599</v>
      </c>
      <c r="C15" s="120">
        <v>104</v>
      </c>
      <c r="D15" s="121">
        <v>498</v>
      </c>
      <c r="E15" s="122">
        <v>37</v>
      </c>
      <c r="F15" s="123">
        <f t="shared" si="1"/>
        <v>1238</v>
      </c>
      <c r="G15" s="119">
        <v>622</v>
      </c>
      <c r="H15" s="120">
        <v>84</v>
      </c>
      <c r="I15" s="121">
        <v>458</v>
      </c>
      <c r="J15" s="122">
        <v>25</v>
      </c>
      <c r="K15" s="123">
        <f t="shared" si="2"/>
        <v>1189</v>
      </c>
      <c r="L15" s="119">
        <f t="shared" si="3"/>
        <v>2177</v>
      </c>
      <c r="M15" s="118">
        <f t="shared" si="0"/>
        <v>250</v>
      </c>
      <c r="N15" s="23"/>
      <c r="O15" s="23"/>
    </row>
    <row r="16" spans="1:15" ht="15" customHeight="1">
      <c r="A16" s="100" t="s">
        <v>16</v>
      </c>
      <c r="B16" s="119">
        <v>615</v>
      </c>
      <c r="C16" s="120">
        <v>533</v>
      </c>
      <c r="D16" s="121">
        <v>301</v>
      </c>
      <c r="E16" s="122">
        <v>51</v>
      </c>
      <c r="F16" s="123">
        <f t="shared" si="1"/>
        <v>1500</v>
      </c>
      <c r="G16" s="119">
        <v>605</v>
      </c>
      <c r="H16" s="120">
        <v>475</v>
      </c>
      <c r="I16" s="121">
        <v>306</v>
      </c>
      <c r="J16" s="122">
        <v>63</v>
      </c>
      <c r="K16" s="123">
        <f t="shared" si="2"/>
        <v>1449</v>
      </c>
      <c r="L16" s="119">
        <f t="shared" si="3"/>
        <v>1827</v>
      </c>
      <c r="M16" s="118">
        <f t="shared" si="0"/>
        <v>1122</v>
      </c>
      <c r="N16" s="23"/>
      <c r="O16" s="23"/>
    </row>
    <row r="17" spans="1:16" ht="15" customHeight="1">
      <c r="A17" s="100" t="s">
        <v>17</v>
      </c>
      <c r="B17" s="119">
        <v>217</v>
      </c>
      <c r="C17" s="120">
        <v>236</v>
      </c>
      <c r="D17" s="121">
        <v>149</v>
      </c>
      <c r="E17" s="122">
        <v>22</v>
      </c>
      <c r="F17" s="123">
        <f t="shared" si="1"/>
        <v>624</v>
      </c>
      <c r="G17" s="119">
        <v>187</v>
      </c>
      <c r="H17" s="120">
        <v>200</v>
      </c>
      <c r="I17" s="121">
        <v>131</v>
      </c>
      <c r="J17" s="122">
        <v>28</v>
      </c>
      <c r="K17" s="123">
        <f t="shared" si="2"/>
        <v>546</v>
      </c>
      <c r="L17" s="119">
        <f t="shared" si="3"/>
        <v>684</v>
      </c>
      <c r="M17" s="118">
        <f t="shared" si="0"/>
        <v>486</v>
      </c>
      <c r="N17" s="23"/>
      <c r="O17" s="23"/>
    </row>
    <row r="18" spans="1:16" ht="15" customHeight="1">
      <c r="A18" s="100" t="s">
        <v>81</v>
      </c>
      <c r="B18" s="119">
        <v>898</v>
      </c>
      <c r="C18" s="120">
        <v>599</v>
      </c>
      <c r="D18" s="121">
        <v>584</v>
      </c>
      <c r="E18" s="122">
        <v>102</v>
      </c>
      <c r="F18" s="123">
        <f t="shared" si="1"/>
        <v>2183</v>
      </c>
      <c r="G18" s="119">
        <v>918</v>
      </c>
      <c r="H18" s="120">
        <v>635</v>
      </c>
      <c r="I18" s="121">
        <v>529</v>
      </c>
      <c r="J18" s="122">
        <v>89</v>
      </c>
      <c r="K18" s="123">
        <f t="shared" si="2"/>
        <v>2171</v>
      </c>
      <c r="L18" s="119">
        <f t="shared" si="3"/>
        <v>2929</v>
      </c>
      <c r="M18" s="118">
        <f t="shared" si="0"/>
        <v>1425</v>
      </c>
      <c r="N18" s="23"/>
      <c r="O18" s="23"/>
    </row>
    <row r="19" spans="1:16" ht="15" customHeight="1">
      <c r="A19" s="100" t="s">
        <v>18</v>
      </c>
      <c r="B19" s="119">
        <v>308</v>
      </c>
      <c r="C19" s="120">
        <v>164</v>
      </c>
      <c r="D19" s="121">
        <v>357</v>
      </c>
      <c r="E19" s="122">
        <v>36</v>
      </c>
      <c r="F19" s="123">
        <f t="shared" si="1"/>
        <v>865</v>
      </c>
      <c r="G19" s="119">
        <v>304</v>
      </c>
      <c r="H19" s="120">
        <v>159</v>
      </c>
      <c r="I19" s="121">
        <v>302</v>
      </c>
      <c r="J19" s="122">
        <v>35</v>
      </c>
      <c r="K19" s="123">
        <f t="shared" si="2"/>
        <v>800</v>
      </c>
      <c r="L19" s="119">
        <f t="shared" si="3"/>
        <v>1271</v>
      </c>
      <c r="M19" s="118">
        <f t="shared" si="0"/>
        <v>394</v>
      </c>
      <c r="N19" s="23"/>
      <c r="O19" s="23"/>
    </row>
    <row r="20" spans="1:16" ht="15" customHeight="1">
      <c r="A20" s="100" t="s">
        <v>82</v>
      </c>
      <c r="B20" s="119">
        <v>138</v>
      </c>
      <c r="C20" s="120">
        <v>57</v>
      </c>
      <c r="D20" s="121">
        <v>194</v>
      </c>
      <c r="E20" s="122">
        <v>11</v>
      </c>
      <c r="F20" s="123">
        <f t="shared" si="1"/>
        <v>400</v>
      </c>
      <c r="G20" s="119">
        <v>124</v>
      </c>
      <c r="H20" s="120">
        <v>56</v>
      </c>
      <c r="I20" s="121">
        <v>201</v>
      </c>
      <c r="J20" s="122">
        <v>12</v>
      </c>
      <c r="K20" s="123">
        <f t="shared" si="2"/>
        <v>393</v>
      </c>
      <c r="L20" s="119">
        <f t="shared" si="3"/>
        <v>657</v>
      </c>
      <c r="M20" s="118">
        <f t="shared" si="0"/>
        <v>136</v>
      </c>
      <c r="N20" s="23"/>
      <c r="O20" s="23"/>
    </row>
    <row r="21" spans="1:16" ht="15" customHeight="1">
      <c r="A21" s="100" t="s">
        <v>19</v>
      </c>
      <c r="B21" s="119">
        <v>1091</v>
      </c>
      <c r="C21" s="120">
        <v>554</v>
      </c>
      <c r="D21" s="121">
        <v>846</v>
      </c>
      <c r="E21" s="122">
        <v>88</v>
      </c>
      <c r="F21" s="123">
        <f t="shared" si="1"/>
        <v>2579</v>
      </c>
      <c r="G21" s="119">
        <v>960</v>
      </c>
      <c r="H21" s="120">
        <v>545</v>
      </c>
      <c r="I21" s="121">
        <v>807</v>
      </c>
      <c r="J21" s="122">
        <v>91</v>
      </c>
      <c r="K21" s="123">
        <f t="shared" si="2"/>
        <v>2403</v>
      </c>
      <c r="L21" s="119">
        <f t="shared" si="3"/>
        <v>3704</v>
      </c>
      <c r="M21" s="118">
        <f t="shared" si="0"/>
        <v>1278</v>
      </c>
      <c r="N21" s="23"/>
      <c r="O21" s="23"/>
    </row>
    <row r="22" spans="1:16" ht="15" customHeight="1">
      <c r="A22" s="100" t="s">
        <v>20</v>
      </c>
      <c r="B22" s="119">
        <v>1143</v>
      </c>
      <c r="C22" s="120">
        <v>263</v>
      </c>
      <c r="D22" s="121">
        <v>572</v>
      </c>
      <c r="E22" s="122">
        <v>22</v>
      </c>
      <c r="F22" s="123">
        <f t="shared" si="1"/>
        <v>2000</v>
      </c>
      <c r="G22" s="119">
        <v>1121</v>
      </c>
      <c r="H22" s="120">
        <v>228</v>
      </c>
      <c r="I22" s="121">
        <v>479</v>
      </c>
      <c r="J22" s="122">
        <v>33</v>
      </c>
      <c r="K22" s="123">
        <f t="shared" si="2"/>
        <v>1861</v>
      </c>
      <c r="L22" s="119">
        <f t="shared" si="3"/>
        <v>3315</v>
      </c>
      <c r="M22" s="118">
        <f t="shared" si="0"/>
        <v>546</v>
      </c>
      <c r="N22" s="23"/>
      <c r="O22" s="23"/>
    </row>
    <row r="23" spans="1:16" ht="15" customHeight="1">
      <c r="A23" s="100" t="s">
        <v>21</v>
      </c>
      <c r="B23" s="119">
        <v>260</v>
      </c>
      <c r="C23" s="120">
        <v>113</v>
      </c>
      <c r="D23" s="121">
        <v>92</v>
      </c>
      <c r="E23" s="122">
        <v>2</v>
      </c>
      <c r="F23" s="123">
        <f t="shared" si="1"/>
        <v>467</v>
      </c>
      <c r="G23" s="119">
        <v>239</v>
      </c>
      <c r="H23" s="120">
        <v>112</v>
      </c>
      <c r="I23" s="121">
        <v>90</v>
      </c>
      <c r="J23" s="122">
        <v>5</v>
      </c>
      <c r="K23" s="123">
        <f t="shared" si="2"/>
        <v>446</v>
      </c>
      <c r="L23" s="119">
        <f t="shared" si="3"/>
        <v>681</v>
      </c>
      <c r="M23" s="118">
        <f t="shared" si="0"/>
        <v>232</v>
      </c>
      <c r="N23" s="23"/>
      <c r="O23" s="23"/>
    </row>
    <row r="24" spans="1:16" ht="15" customHeight="1">
      <c r="A24" s="100" t="s">
        <v>83</v>
      </c>
      <c r="B24" s="119">
        <v>762</v>
      </c>
      <c r="C24" s="120">
        <v>281</v>
      </c>
      <c r="D24" s="121">
        <v>490</v>
      </c>
      <c r="E24" s="122">
        <v>54</v>
      </c>
      <c r="F24" s="123">
        <f t="shared" si="1"/>
        <v>1587</v>
      </c>
      <c r="G24" s="119">
        <v>784</v>
      </c>
      <c r="H24" s="120">
        <v>223</v>
      </c>
      <c r="I24" s="121">
        <v>481</v>
      </c>
      <c r="J24" s="122">
        <v>39</v>
      </c>
      <c r="K24" s="123">
        <f t="shared" si="2"/>
        <v>1527</v>
      </c>
      <c r="L24" s="119">
        <f t="shared" si="3"/>
        <v>2517</v>
      </c>
      <c r="M24" s="118">
        <f t="shared" si="0"/>
        <v>597</v>
      </c>
      <c r="N24" s="23"/>
      <c r="O24" s="23"/>
    </row>
    <row r="25" spans="1:16" ht="15" customHeight="1">
      <c r="A25" s="100" t="s">
        <v>84</v>
      </c>
      <c r="B25" s="124">
        <v>461</v>
      </c>
      <c r="C25" s="125">
        <v>222</v>
      </c>
      <c r="D25" s="126">
        <v>255</v>
      </c>
      <c r="E25" s="127">
        <v>29</v>
      </c>
      <c r="F25" s="128">
        <f t="shared" si="1"/>
        <v>967</v>
      </c>
      <c r="G25" s="124">
        <v>423</v>
      </c>
      <c r="H25" s="125">
        <v>197</v>
      </c>
      <c r="I25" s="126">
        <v>273</v>
      </c>
      <c r="J25" s="127">
        <v>35</v>
      </c>
      <c r="K25" s="128">
        <f t="shared" si="2"/>
        <v>928</v>
      </c>
      <c r="L25" s="124">
        <f t="shared" si="3"/>
        <v>1412</v>
      </c>
      <c r="M25" s="129">
        <f t="shared" si="0"/>
        <v>483</v>
      </c>
      <c r="N25" s="23"/>
      <c r="O25" s="23"/>
    </row>
    <row r="26" spans="1:16" ht="15" customHeight="1">
      <c r="A26" s="104" t="s">
        <v>22</v>
      </c>
      <c r="B26" s="130">
        <f>SUM(B7:B25)</f>
        <v>12066</v>
      </c>
      <c r="C26" s="131">
        <f>SUM(C7:C25)</f>
        <v>6413</v>
      </c>
      <c r="D26" s="132">
        <f>SUM(D7:D25)</f>
        <v>7557</v>
      </c>
      <c r="E26" s="133">
        <f>SUM(E7:E25)</f>
        <v>947</v>
      </c>
      <c r="F26" s="134">
        <f t="shared" si="1"/>
        <v>26983</v>
      </c>
      <c r="G26" s="130">
        <f>SUM(G7:G25)</f>
        <v>11703</v>
      </c>
      <c r="H26" s="131">
        <f>SUM(H7:H25)</f>
        <v>6029</v>
      </c>
      <c r="I26" s="132">
        <f>SUM(I7:I25)</f>
        <v>7156</v>
      </c>
      <c r="J26" s="135">
        <f>SUM(J7:J25)</f>
        <v>963</v>
      </c>
      <c r="K26" s="134">
        <f t="shared" si="2"/>
        <v>25851</v>
      </c>
      <c r="L26" s="130">
        <f t="shared" si="3"/>
        <v>38482</v>
      </c>
      <c r="M26" s="136">
        <f t="shared" si="0"/>
        <v>14352</v>
      </c>
      <c r="N26" s="23"/>
      <c r="O26" s="23"/>
    </row>
    <row r="27" spans="1:16" ht="15" customHeight="1">
      <c r="A27" s="143" t="s">
        <v>29</v>
      </c>
      <c r="B27" s="305">
        <v>71134</v>
      </c>
      <c r="C27" s="306">
        <v>114807</v>
      </c>
      <c r="D27" s="307">
        <v>14008</v>
      </c>
      <c r="E27" s="306">
        <v>17734</v>
      </c>
      <c r="F27" s="308">
        <f t="shared" si="1"/>
        <v>217683</v>
      </c>
      <c r="G27" s="305">
        <v>67835</v>
      </c>
      <c r="H27" s="306">
        <v>109654</v>
      </c>
      <c r="I27" s="307">
        <v>13261</v>
      </c>
      <c r="J27" s="343">
        <v>16701</v>
      </c>
      <c r="K27" s="308">
        <f t="shared" si="2"/>
        <v>207451</v>
      </c>
      <c r="L27" s="305">
        <f t="shared" si="3"/>
        <v>166238</v>
      </c>
      <c r="M27" s="304">
        <f t="shared" si="0"/>
        <v>258896</v>
      </c>
      <c r="N27" s="23"/>
      <c r="O27" s="23"/>
    </row>
    <row r="28" spans="1:16" ht="17.100000000000001" customHeight="1">
      <c r="A28" s="469" t="s">
        <v>227</v>
      </c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470"/>
      <c r="M28" s="471"/>
    </row>
    <row r="29" spans="1:16" ht="17.100000000000001" customHeight="1">
      <c r="A29" s="466" t="s">
        <v>228</v>
      </c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468"/>
    </row>
    <row r="30" spans="1:16" ht="17.100000000000001" customHeight="1">
      <c r="A30" s="451" t="s">
        <v>224</v>
      </c>
      <c r="B30" s="452"/>
      <c r="C30" s="452"/>
      <c r="D30" s="452"/>
      <c r="E30" s="452"/>
      <c r="F30" s="452"/>
      <c r="G30" s="452"/>
      <c r="H30" s="452"/>
      <c r="I30" s="452"/>
      <c r="J30" s="452"/>
      <c r="K30" s="452"/>
      <c r="L30" s="452"/>
      <c r="M30" s="453"/>
    </row>
    <row r="31" spans="1:16" ht="1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137"/>
      <c r="O31" s="23"/>
      <c r="P31" s="23"/>
    </row>
    <row r="32" spans="1:16" s="19" customFormat="1" ht="15" customHeight="1">
      <c r="A32" s="84" t="s">
        <v>154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ht="1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3" s="19" customFormat="1" ht="15" customHeight="1">
      <c r="A35" s="111" t="s">
        <v>47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</sheetData>
  <sheetProtection selectLockedCells="1" selectUnlockedCells="1"/>
  <mergeCells count="18">
    <mergeCell ref="A3:M3"/>
    <mergeCell ref="A29:M29"/>
    <mergeCell ref="A28:M28"/>
    <mergeCell ref="A2:M2"/>
    <mergeCell ref="A1:M1"/>
    <mergeCell ref="G4:K4"/>
    <mergeCell ref="L4:M4"/>
    <mergeCell ref="B4:F4"/>
    <mergeCell ref="A30:M30"/>
    <mergeCell ref="F5:F6"/>
    <mergeCell ref="G5:H5"/>
    <mergeCell ref="I5:J5"/>
    <mergeCell ref="K5:K6"/>
    <mergeCell ref="L5:L6"/>
    <mergeCell ref="M5:M6"/>
    <mergeCell ref="B5:C5"/>
    <mergeCell ref="D5:E5"/>
    <mergeCell ref="A4:A6"/>
  </mergeCells>
  <hyperlinks>
    <hyperlink ref="A35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0">
    <pageSetUpPr fitToPage="1"/>
  </sheetPr>
  <dimension ref="A1:O36"/>
  <sheetViews>
    <sheetView showGridLines="0" zoomScale="80" zoomScaleNormal="80" zoomScalePageLayoutView="60" workbookViewId="0">
      <selection sqref="A1:M1"/>
    </sheetView>
  </sheetViews>
  <sheetFormatPr baseColWidth="10" defaultColWidth="8.5703125" defaultRowHeight="15" customHeight="1"/>
  <cols>
    <col min="1" max="1" width="38.7109375" style="1" customWidth="1"/>
    <col min="2" max="13" width="13.140625" style="1" customWidth="1"/>
    <col min="14" max="14" width="8.5703125" style="1"/>
    <col min="15" max="15" width="10.42578125" style="1" customWidth="1"/>
    <col min="16" max="16" width="8.5703125" style="1"/>
    <col min="17" max="17" width="8.5703125" style="1" customWidth="1"/>
    <col min="18" max="16384" width="8.5703125" style="1"/>
  </cols>
  <sheetData>
    <row r="1" spans="1:15" ht="19.350000000000001" customHeight="1">
      <c r="A1" s="475" t="s">
        <v>231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7"/>
    </row>
    <row r="2" spans="1:15" ht="19.350000000000001" customHeight="1">
      <c r="A2" s="472" t="s">
        <v>232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4"/>
    </row>
    <row r="3" spans="1:15" ht="19.350000000000001" customHeight="1">
      <c r="A3" s="463" t="s">
        <v>421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5"/>
    </row>
    <row r="4" spans="1:15" s="8" customFormat="1" ht="20.100000000000001" customHeight="1">
      <c r="A4" s="449"/>
      <c r="B4" s="478" t="s">
        <v>25</v>
      </c>
      <c r="C4" s="479"/>
      <c r="D4" s="479"/>
      <c r="E4" s="479"/>
      <c r="F4" s="480"/>
      <c r="G4" s="478" t="s">
        <v>26</v>
      </c>
      <c r="H4" s="479"/>
      <c r="I4" s="479"/>
      <c r="J4" s="479"/>
      <c r="K4" s="480"/>
      <c r="L4" s="481" t="s">
        <v>28</v>
      </c>
      <c r="M4" s="482"/>
    </row>
    <row r="5" spans="1:15" s="10" customFormat="1" ht="20.100000000000001" customHeight="1">
      <c r="A5" s="449"/>
      <c r="B5" s="456" t="s">
        <v>27</v>
      </c>
      <c r="C5" s="457"/>
      <c r="D5" s="458" t="s">
        <v>40</v>
      </c>
      <c r="E5" s="459"/>
      <c r="F5" s="454" t="s">
        <v>28</v>
      </c>
      <c r="G5" s="456" t="s">
        <v>27</v>
      </c>
      <c r="H5" s="457"/>
      <c r="I5" s="458" t="s">
        <v>40</v>
      </c>
      <c r="J5" s="459"/>
      <c r="K5" s="454" t="s">
        <v>28</v>
      </c>
      <c r="L5" s="460" t="s">
        <v>69</v>
      </c>
      <c r="M5" s="460" t="s">
        <v>68</v>
      </c>
    </row>
    <row r="6" spans="1:15" s="10" customFormat="1" ht="20.100000000000001" customHeight="1">
      <c r="A6" s="449"/>
      <c r="B6" s="112" t="s">
        <v>294</v>
      </c>
      <c r="C6" s="112" t="s">
        <v>68</v>
      </c>
      <c r="D6" s="112" t="s">
        <v>69</v>
      </c>
      <c r="E6" s="182" t="s">
        <v>68</v>
      </c>
      <c r="F6" s="455"/>
      <c r="G6" s="112" t="s">
        <v>69</v>
      </c>
      <c r="H6" s="182" t="s">
        <v>68</v>
      </c>
      <c r="I6" s="112" t="s">
        <v>69</v>
      </c>
      <c r="J6" s="182" t="s">
        <v>68</v>
      </c>
      <c r="K6" s="455"/>
      <c r="L6" s="461"/>
      <c r="M6" s="461"/>
    </row>
    <row r="7" spans="1:15" ht="15" customHeight="1">
      <c r="A7" s="96" t="s">
        <v>8</v>
      </c>
      <c r="B7" s="113">
        <v>2546</v>
      </c>
      <c r="C7" s="114">
        <v>1337</v>
      </c>
      <c r="D7" s="115">
        <v>1491</v>
      </c>
      <c r="E7" s="116">
        <v>191</v>
      </c>
      <c r="F7" s="117">
        <f>SUM(B7:E7)</f>
        <v>5565</v>
      </c>
      <c r="G7" s="113">
        <v>2506</v>
      </c>
      <c r="H7" s="114">
        <v>1333</v>
      </c>
      <c r="I7" s="115">
        <v>1414</v>
      </c>
      <c r="J7" s="116">
        <v>196</v>
      </c>
      <c r="K7" s="117">
        <f t="shared" ref="K7:K25" si="0">SUM(G7:J7)</f>
        <v>5449</v>
      </c>
      <c r="L7" s="138">
        <f>B7+D7+G7+I7</f>
        <v>7957</v>
      </c>
      <c r="M7" s="139">
        <f t="shared" ref="M7:M27" si="1">C7+E7+H7+J7</f>
        <v>3057</v>
      </c>
      <c r="N7" s="23"/>
      <c r="O7" s="23"/>
    </row>
    <row r="8" spans="1:15" ht="15" customHeight="1">
      <c r="A8" s="100" t="s">
        <v>9</v>
      </c>
      <c r="B8" s="119">
        <v>815</v>
      </c>
      <c r="C8" s="120">
        <v>192</v>
      </c>
      <c r="D8" s="121">
        <v>244</v>
      </c>
      <c r="E8" s="122">
        <v>16</v>
      </c>
      <c r="F8" s="123">
        <f t="shared" ref="F8:F25" si="2">SUM(B8:E8)</f>
        <v>1267</v>
      </c>
      <c r="G8" s="119">
        <v>716</v>
      </c>
      <c r="H8" s="120">
        <v>182</v>
      </c>
      <c r="I8" s="121">
        <v>259</v>
      </c>
      <c r="J8" s="122">
        <v>24</v>
      </c>
      <c r="K8" s="123">
        <f t="shared" si="0"/>
        <v>1181</v>
      </c>
      <c r="L8" s="140">
        <f t="shared" ref="L8:L27" si="3">B8+D8+G8+I8</f>
        <v>2034</v>
      </c>
      <c r="M8" s="118">
        <f t="shared" si="1"/>
        <v>414</v>
      </c>
      <c r="N8" s="23"/>
      <c r="O8" s="23"/>
    </row>
    <row r="9" spans="1:15" ht="15" customHeight="1">
      <c r="A9" s="100" t="s">
        <v>80</v>
      </c>
      <c r="B9" s="119">
        <v>481</v>
      </c>
      <c r="C9" s="120">
        <v>415</v>
      </c>
      <c r="D9" s="121">
        <v>167</v>
      </c>
      <c r="E9" s="122">
        <v>52</v>
      </c>
      <c r="F9" s="123">
        <f t="shared" si="2"/>
        <v>1115</v>
      </c>
      <c r="G9" s="119">
        <v>419</v>
      </c>
      <c r="H9" s="120">
        <v>384</v>
      </c>
      <c r="I9" s="121">
        <v>159</v>
      </c>
      <c r="J9" s="122">
        <v>28</v>
      </c>
      <c r="K9" s="123">
        <f t="shared" si="0"/>
        <v>990</v>
      </c>
      <c r="L9" s="140">
        <f t="shared" si="3"/>
        <v>1226</v>
      </c>
      <c r="M9" s="118">
        <f t="shared" si="1"/>
        <v>879</v>
      </c>
      <c r="N9" s="23"/>
      <c r="O9" s="23"/>
    </row>
    <row r="10" spans="1:15" ht="15" customHeight="1">
      <c r="A10" s="100" t="s">
        <v>10</v>
      </c>
      <c r="B10" s="119">
        <v>4697</v>
      </c>
      <c r="C10" s="120">
        <v>1837</v>
      </c>
      <c r="D10" s="121">
        <v>2082</v>
      </c>
      <c r="E10" s="122">
        <v>271</v>
      </c>
      <c r="F10" s="123">
        <f t="shared" si="2"/>
        <v>8887</v>
      </c>
      <c r="G10" s="119">
        <v>4266</v>
      </c>
      <c r="H10" s="120">
        <v>1758</v>
      </c>
      <c r="I10" s="121">
        <v>1936</v>
      </c>
      <c r="J10" s="122">
        <v>249</v>
      </c>
      <c r="K10" s="123">
        <f t="shared" si="0"/>
        <v>8209</v>
      </c>
      <c r="L10" s="140">
        <f t="shared" si="3"/>
        <v>12981</v>
      </c>
      <c r="M10" s="118">
        <f t="shared" si="1"/>
        <v>4115</v>
      </c>
      <c r="N10" s="23"/>
      <c r="O10" s="23"/>
    </row>
    <row r="11" spans="1:15" ht="15" customHeight="1">
      <c r="A11" s="100" t="s">
        <v>11</v>
      </c>
      <c r="B11" s="119">
        <v>857</v>
      </c>
      <c r="C11" s="120">
        <v>336</v>
      </c>
      <c r="D11" s="121">
        <v>542</v>
      </c>
      <c r="E11" s="122">
        <v>88</v>
      </c>
      <c r="F11" s="123">
        <f t="shared" si="2"/>
        <v>1823</v>
      </c>
      <c r="G11" s="119">
        <v>881</v>
      </c>
      <c r="H11" s="120">
        <v>326</v>
      </c>
      <c r="I11" s="121">
        <v>514</v>
      </c>
      <c r="J11" s="122">
        <v>81</v>
      </c>
      <c r="K11" s="123">
        <f t="shared" si="0"/>
        <v>1802</v>
      </c>
      <c r="L11" s="140">
        <f t="shared" si="3"/>
        <v>2794</v>
      </c>
      <c r="M11" s="118">
        <f t="shared" si="1"/>
        <v>831</v>
      </c>
      <c r="N11" s="23"/>
      <c r="O11" s="23"/>
    </row>
    <row r="12" spans="1:15" ht="15" customHeight="1">
      <c r="A12" s="100" t="s">
        <v>12</v>
      </c>
      <c r="B12" s="119">
        <v>839</v>
      </c>
      <c r="C12" s="120">
        <v>345</v>
      </c>
      <c r="D12" s="121">
        <v>249</v>
      </c>
      <c r="E12" s="122">
        <v>40</v>
      </c>
      <c r="F12" s="123">
        <f t="shared" si="2"/>
        <v>1473</v>
      </c>
      <c r="G12" s="119">
        <v>771</v>
      </c>
      <c r="H12" s="120">
        <v>371</v>
      </c>
      <c r="I12" s="121">
        <v>231</v>
      </c>
      <c r="J12" s="122">
        <v>53</v>
      </c>
      <c r="K12" s="123">
        <f t="shared" si="0"/>
        <v>1426</v>
      </c>
      <c r="L12" s="140">
        <f t="shared" si="3"/>
        <v>2090</v>
      </c>
      <c r="M12" s="118">
        <f t="shared" si="1"/>
        <v>809</v>
      </c>
      <c r="N12" s="23"/>
      <c r="O12" s="23"/>
    </row>
    <row r="13" spans="1:15" ht="15" customHeight="1">
      <c r="A13" s="100" t="s">
        <v>13</v>
      </c>
      <c r="B13" s="119">
        <v>1233</v>
      </c>
      <c r="C13" s="120">
        <v>195</v>
      </c>
      <c r="D13" s="121">
        <v>585</v>
      </c>
      <c r="E13" s="122">
        <v>29</v>
      </c>
      <c r="F13" s="123">
        <f t="shared" si="2"/>
        <v>2042</v>
      </c>
      <c r="G13" s="119">
        <v>1199</v>
      </c>
      <c r="H13" s="120">
        <v>242</v>
      </c>
      <c r="I13" s="121">
        <v>534</v>
      </c>
      <c r="J13" s="122">
        <v>32</v>
      </c>
      <c r="K13" s="123">
        <f t="shared" si="0"/>
        <v>2007</v>
      </c>
      <c r="L13" s="140">
        <f t="shared" si="3"/>
        <v>3551</v>
      </c>
      <c r="M13" s="118">
        <f t="shared" si="1"/>
        <v>498</v>
      </c>
      <c r="N13" s="23"/>
      <c r="O13" s="23"/>
    </row>
    <row r="14" spans="1:15" ht="15" customHeight="1">
      <c r="A14" s="100" t="s">
        <v>14</v>
      </c>
      <c r="B14" s="119">
        <v>749</v>
      </c>
      <c r="C14" s="120">
        <v>286</v>
      </c>
      <c r="D14" s="121">
        <v>191</v>
      </c>
      <c r="E14" s="122">
        <v>22</v>
      </c>
      <c r="F14" s="123">
        <f t="shared" si="2"/>
        <v>1248</v>
      </c>
      <c r="G14" s="119">
        <v>707</v>
      </c>
      <c r="H14" s="120">
        <v>274</v>
      </c>
      <c r="I14" s="121">
        <v>163</v>
      </c>
      <c r="J14" s="122">
        <v>27</v>
      </c>
      <c r="K14" s="123">
        <f t="shared" si="0"/>
        <v>1171</v>
      </c>
      <c r="L14" s="140">
        <f t="shared" si="3"/>
        <v>1810</v>
      </c>
      <c r="M14" s="118">
        <f t="shared" si="1"/>
        <v>609</v>
      </c>
      <c r="N14" s="23"/>
      <c r="O14" s="23"/>
    </row>
    <row r="15" spans="1:15" ht="15" customHeight="1">
      <c r="A15" s="100" t="s">
        <v>15</v>
      </c>
      <c r="B15" s="119">
        <v>1264</v>
      </c>
      <c r="C15" s="120">
        <v>106</v>
      </c>
      <c r="D15" s="121">
        <v>729</v>
      </c>
      <c r="E15" s="122">
        <v>23</v>
      </c>
      <c r="F15" s="123">
        <f t="shared" si="2"/>
        <v>2122</v>
      </c>
      <c r="G15" s="119">
        <v>1068</v>
      </c>
      <c r="H15" s="120">
        <v>126</v>
      </c>
      <c r="I15" s="121">
        <v>681</v>
      </c>
      <c r="J15" s="122">
        <v>29</v>
      </c>
      <c r="K15" s="123">
        <f t="shared" si="0"/>
        <v>1904</v>
      </c>
      <c r="L15" s="140">
        <f t="shared" si="3"/>
        <v>3742</v>
      </c>
      <c r="M15" s="118">
        <f t="shared" si="1"/>
        <v>284</v>
      </c>
      <c r="N15" s="23"/>
      <c r="O15" s="23"/>
    </row>
    <row r="16" spans="1:15" ht="15" customHeight="1">
      <c r="A16" s="100" t="s">
        <v>16</v>
      </c>
      <c r="B16" s="119">
        <v>1440</v>
      </c>
      <c r="C16" s="120">
        <v>687</v>
      </c>
      <c r="D16" s="121">
        <v>478</v>
      </c>
      <c r="E16" s="122">
        <v>76</v>
      </c>
      <c r="F16" s="123">
        <f t="shared" si="2"/>
        <v>2681</v>
      </c>
      <c r="G16" s="119">
        <v>1462</v>
      </c>
      <c r="H16" s="120">
        <v>697</v>
      </c>
      <c r="I16" s="121">
        <v>489</v>
      </c>
      <c r="J16" s="122">
        <v>74</v>
      </c>
      <c r="K16" s="123">
        <f t="shared" si="0"/>
        <v>2722</v>
      </c>
      <c r="L16" s="140">
        <f t="shared" si="3"/>
        <v>3869</v>
      </c>
      <c r="M16" s="118">
        <f t="shared" si="1"/>
        <v>1534</v>
      </c>
      <c r="N16" s="23"/>
      <c r="O16" s="23"/>
    </row>
    <row r="17" spans="1:15" ht="15" customHeight="1">
      <c r="A17" s="100" t="s">
        <v>17</v>
      </c>
      <c r="B17" s="119">
        <v>458</v>
      </c>
      <c r="C17" s="120">
        <v>360</v>
      </c>
      <c r="D17" s="121">
        <v>240</v>
      </c>
      <c r="E17" s="122">
        <v>26</v>
      </c>
      <c r="F17" s="123">
        <f t="shared" si="2"/>
        <v>1084</v>
      </c>
      <c r="G17" s="119">
        <v>436</v>
      </c>
      <c r="H17" s="120">
        <v>334</v>
      </c>
      <c r="I17" s="121">
        <v>232</v>
      </c>
      <c r="J17" s="122">
        <v>36</v>
      </c>
      <c r="K17" s="123">
        <f t="shared" si="0"/>
        <v>1038</v>
      </c>
      <c r="L17" s="140">
        <f t="shared" si="3"/>
        <v>1366</v>
      </c>
      <c r="M17" s="118">
        <f t="shared" si="1"/>
        <v>756</v>
      </c>
      <c r="N17" s="23"/>
      <c r="O17" s="23"/>
    </row>
    <row r="18" spans="1:15" ht="15" customHeight="1">
      <c r="A18" s="100" t="s">
        <v>81</v>
      </c>
      <c r="B18" s="119">
        <v>2039</v>
      </c>
      <c r="C18" s="120">
        <v>819</v>
      </c>
      <c r="D18" s="121">
        <v>1080</v>
      </c>
      <c r="E18" s="122">
        <v>146</v>
      </c>
      <c r="F18" s="123">
        <f t="shared" si="2"/>
        <v>4084</v>
      </c>
      <c r="G18" s="119">
        <v>1897</v>
      </c>
      <c r="H18" s="120">
        <v>823</v>
      </c>
      <c r="I18" s="121">
        <v>1001</v>
      </c>
      <c r="J18" s="122">
        <v>149</v>
      </c>
      <c r="K18" s="123">
        <f t="shared" si="0"/>
        <v>3870</v>
      </c>
      <c r="L18" s="140">
        <f t="shared" si="3"/>
        <v>6017</v>
      </c>
      <c r="M18" s="118">
        <f t="shared" si="1"/>
        <v>1937</v>
      </c>
      <c r="N18" s="23"/>
      <c r="O18" s="23"/>
    </row>
    <row r="19" spans="1:15" ht="15" customHeight="1">
      <c r="A19" s="100" t="s">
        <v>18</v>
      </c>
      <c r="B19" s="119">
        <v>670</v>
      </c>
      <c r="C19" s="120">
        <v>196</v>
      </c>
      <c r="D19" s="121">
        <v>621</v>
      </c>
      <c r="E19" s="122">
        <v>45</v>
      </c>
      <c r="F19" s="123">
        <f t="shared" si="2"/>
        <v>1532</v>
      </c>
      <c r="G19" s="119">
        <v>644</v>
      </c>
      <c r="H19" s="120">
        <v>179</v>
      </c>
      <c r="I19" s="121">
        <v>569</v>
      </c>
      <c r="J19" s="122">
        <v>36</v>
      </c>
      <c r="K19" s="123">
        <f t="shared" si="0"/>
        <v>1428</v>
      </c>
      <c r="L19" s="140">
        <f t="shared" si="3"/>
        <v>2504</v>
      </c>
      <c r="M19" s="118">
        <f t="shared" si="1"/>
        <v>456</v>
      </c>
      <c r="N19" s="23"/>
      <c r="O19" s="23"/>
    </row>
    <row r="20" spans="1:15" ht="15" customHeight="1">
      <c r="A20" s="100" t="s">
        <v>82</v>
      </c>
      <c r="B20" s="119">
        <v>300</v>
      </c>
      <c r="C20" s="120">
        <v>105</v>
      </c>
      <c r="D20" s="121">
        <v>428</v>
      </c>
      <c r="E20" s="122">
        <v>16</v>
      </c>
      <c r="F20" s="123">
        <f t="shared" si="2"/>
        <v>849</v>
      </c>
      <c r="G20" s="119">
        <v>320</v>
      </c>
      <c r="H20" s="120">
        <v>88</v>
      </c>
      <c r="I20" s="121">
        <v>406</v>
      </c>
      <c r="J20" s="122">
        <v>8</v>
      </c>
      <c r="K20" s="123">
        <f t="shared" si="0"/>
        <v>822</v>
      </c>
      <c r="L20" s="140">
        <f t="shared" si="3"/>
        <v>1454</v>
      </c>
      <c r="M20" s="118">
        <f t="shared" si="1"/>
        <v>217</v>
      </c>
      <c r="N20" s="23"/>
      <c r="O20" s="23"/>
    </row>
    <row r="21" spans="1:15" ht="15" customHeight="1">
      <c r="A21" s="100" t="s">
        <v>19</v>
      </c>
      <c r="B21" s="119">
        <v>2347</v>
      </c>
      <c r="C21" s="120">
        <v>823</v>
      </c>
      <c r="D21" s="121">
        <v>1626</v>
      </c>
      <c r="E21" s="122">
        <v>120</v>
      </c>
      <c r="F21" s="123">
        <f t="shared" si="2"/>
        <v>4916</v>
      </c>
      <c r="G21" s="119">
        <v>2222</v>
      </c>
      <c r="H21" s="120">
        <v>759</v>
      </c>
      <c r="I21" s="121">
        <v>1663</v>
      </c>
      <c r="J21" s="122">
        <v>111</v>
      </c>
      <c r="K21" s="123">
        <f t="shared" si="0"/>
        <v>4755</v>
      </c>
      <c r="L21" s="140">
        <f t="shared" si="3"/>
        <v>7858</v>
      </c>
      <c r="M21" s="118">
        <f t="shared" si="1"/>
        <v>1813</v>
      </c>
      <c r="N21" s="23"/>
      <c r="O21" s="23"/>
    </row>
    <row r="22" spans="1:15" ht="15" customHeight="1">
      <c r="A22" s="100" t="s">
        <v>20</v>
      </c>
      <c r="B22" s="119">
        <v>2500</v>
      </c>
      <c r="C22" s="120">
        <v>370</v>
      </c>
      <c r="D22" s="121">
        <v>850</v>
      </c>
      <c r="E22" s="122">
        <v>45</v>
      </c>
      <c r="F22" s="123">
        <f t="shared" si="2"/>
        <v>3765</v>
      </c>
      <c r="G22" s="119">
        <v>2373</v>
      </c>
      <c r="H22" s="120">
        <v>406</v>
      </c>
      <c r="I22" s="121">
        <v>822</v>
      </c>
      <c r="J22" s="122">
        <v>38</v>
      </c>
      <c r="K22" s="123">
        <f t="shared" si="0"/>
        <v>3639</v>
      </c>
      <c r="L22" s="140">
        <f t="shared" si="3"/>
        <v>6545</v>
      </c>
      <c r="M22" s="118">
        <f t="shared" si="1"/>
        <v>859</v>
      </c>
      <c r="N22" s="23"/>
      <c r="O22" s="23"/>
    </row>
    <row r="23" spans="1:15" ht="15" customHeight="1">
      <c r="A23" s="100" t="s">
        <v>21</v>
      </c>
      <c r="B23" s="119">
        <v>461</v>
      </c>
      <c r="C23" s="120">
        <v>176</v>
      </c>
      <c r="D23" s="121">
        <v>121</v>
      </c>
      <c r="E23" s="122">
        <v>1</v>
      </c>
      <c r="F23" s="123">
        <f t="shared" si="2"/>
        <v>759</v>
      </c>
      <c r="G23" s="119">
        <v>473</v>
      </c>
      <c r="H23" s="120">
        <v>180</v>
      </c>
      <c r="I23" s="121">
        <v>120</v>
      </c>
      <c r="J23" s="122">
        <v>1</v>
      </c>
      <c r="K23" s="123">
        <f t="shared" si="0"/>
        <v>774</v>
      </c>
      <c r="L23" s="140">
        <f t="shared" si="3"/>
        <v>1175</v>
      </c>
      <c r="M23" s="118">
        <f t="shared" si="1"/>
        <v>358</v>
      </c>
      <c r="N23" s="23"/>
      <c r="O23" s="23"/>
    </row>
    <row r="24" spans="1:15" ht="15" customHeight="1">
      <c r="A24" s="100" t="s">
        <v>83</v>
      </c>
      <c r="B24" s="119">
        <v>1578</v>
      </c>
      <c r="C24" s="120">
        <v>422</v>
      </c>
      <c r="D24" s="121">
        <v>727</v>
      </c>
      <c r="E24" s="122">
        <v>67</v>
      </c>
      <c r="F24" s="123">
        <f t="shared" si="2"/>
        <v>2794</v>
      </c>
      <c r="G24" s="119">
        <v>1462</v>
      </c>
      <c r="H24" s="120">
        <v>349</v>
      </c>
      <c r="I24" s="121">
        <v>720</v>
      </c>
      <c r="J24" s="122">
        <v>42</v>
      </c>
      <c r="K24" s="123">
        <f t="shared" si="0"/>
        <v>2573</v>
      </c>
      <c r="L24" s="140">
        <f t="shared" si="3"/>
        <v>4487</v>
      </c>
      <c r="M24" s="118">
        <f t="shared" si="1"/>
        <v>880</v>
      </c>
      <c r="N24" s="23"/>
      <c r="O24" s="23"/>
    </row>
    <row r="25" spans="1:15" ht="15" customHeight="1">
      <c r="A25" s="100" t="s">
        <v>84</v>
      </c>
      <c r="B25" s="124">
        <v>971</v>
      </c>
      <c r="C25" s="125">
        <v>410</v>
      </c>
      <c r="D25" s="126">
        <v>448</v>
      </c>
      <c r="E25" s="127">
        <v>52</v>
      </c>
      <c r="F25" s="128">
        <f t="shared" si="2"/>
        <v>1881</v>
      </c>
      <c r="G25" s="124">
        <v>907</v>
      </c>
      <c r="H25" s="125">
        <v>387</v>
      </c>
      <c r="I25" s="126">
        <v>430</v>
      </c>
      <c r="J25" s="127">
        <v>46</v>
      </c>
      <c r="K25" s="128">
        <f t="shared" si="0"/>
        <v>1770</v>
      </c>
      <c r="L25" s="141">
        <f t="shared" si="3"/>
        <v>2756</v>
      </c>
      <c r="M25" s="129">
        <f t="shared" si="1"/>
        <v>895</v>
      </c>
      <c r="N25" s="23"/>
      <c r="O25" s="23"/>
    </row>
    <row r="26" spans="1:15" ht="15" customHeight="1">
      <c r="A26" s="104" t="s">
        <v>22</v>
      </c>
      <c r="B26" s="130">
        <f>SUM(B7:B25)</f>
        <v>26245</v>
      </c>
      <c r="C26" s="131">
        <f t="shared" ref="C26:K27" si="4">SUM(C7:C25)</f>
        <v>9417</v>
      </c>
      <c r="D26" s="132">
        <f t="shared" si="4"/>
        <v>12899</v>
      </c>
      <c r="E26" s="133">
        <f t="shared" si="4"/>
        <v>1326</v>
      </c>
      <c r="F26" s="134">
        <f t="shared" si="4"/>
        <v>49887</v>
      </c>
      <c r="G26" s="130">
        <f t="shared" si="4"/>
        <v>24729</v>
      </c>
      <c r="H26" s="131">
        <f t="shared" si="4"/>
        <v>9198</v>
      </c>
      <c r="I26" s="132">
        <f t="shared" si="4"/>
        <v>12343</v>
      </c>
      <c r="J26" s="133">
        <f t="shared" si="4"/>
        <v>1260</v>
      </c>
      <c r="K26" s="134">
        <f t="shared" si="4"/>
        <v>47530</v>
      </c>
      <c r="L26" s="142">
        <f t="shared" si="3"/>
        <v>76216</v>
      </c>
      <c r="M26" s="136">
        <f t="shared" si="1"/>
        <v>21201</v>
      </c>
      <c r="N26" s="23"/>
      <c r="O26" s="23"/>
    </row>
    <row r="27" spans="1:15" ht="18" customHeight="1">
      <c r="A27" s="143" t="s">
        <v>29</v>
      </c>
      <c r="B27" s="305">
        <v>141985</v>
      </c>
      <c r="C27" s="306">
        <v>208564</v>
      </c>
      <c r="D27" s="307">
        <v>26377</v>
      </c>
      <c r="E27" s="306">
        <v>28619</v>
      </c>
      <c r="F27" s="308">
        <f t="shared" si="4"/>
        <v>94209</v>
      </c>
      <c r="G27" s="305">
        <v>135074</v>
      </c>
      <c r="H27" s="306">
        <v>199952</v>
      </c>
      <c r="I27" s="307">
        <v>24370</v>
      </c>
      <c r="J27" s="306">
        <v>26977</v>
      </c>
      <c r="K27" s="308">
        <f t="shared" si="4"/>
        <v>89611</v>
      </c>
      <c r="L27" s="309">
        <f t="shared" si="3"/>
        <v>327806</v>
      </c>
      <c r="M27" s="304">
        <f t="shared" si="1"/>
        <v>464112</v>
      </c>
      <c r="N27" s="23"/>
      <c r="O27" s="23"/>
    </row>
    <row r="28" spans="1:15" ht="17.100000000000001" customHeight="1">
      <c r="A28" s="469" t="s">
        <v>227</v>
      </c>
      <c r="B28" s="487"/>
      <c r="C28" s="487"/>
      <c r="D28" s="487"/>
      <c r="E28" s="487"/>
      <c r="F28" s="487"/>
      <c r="G28" s="487"/>
      <c r="H28" s="487"/>
      <c r="I28" s="487"/>
      <c r="J28" s="487"/>
      <c r="K28" s="487"/>
      <c r="L28" s="487"/>
      <c r="M28" s="488"/>
    </row>
    <row r="29" spans="1:15" ht="17.100000000000001" customHeight="1">
      <c r="A29" s="466" t="s">
        <v>228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6"/>
    </row>
    <row r="30" spans="1:15" ht="17.100000000000001" customHeight="1">
      <c r="A30" s="451" t="s">
        <v>224</v>
      </c>
      <c r="B30" s="483"/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484"/>
    </row>
    <row r="31" spans="1:15" ht="1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5" s="19" customFormat="1" ht="15" customHeight="1">
      <c r="A32" s="84" t="s">
        <v>154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s="19" customFormat="1" ht="15" customHeight="1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s="19" customFormat="1" ht="15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89" t="s">
        <v>47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s="19" customFormat="1" ht="1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</sheetData>
  <sheetProtection selectLockedCells="1" selectUnlockedCells="1"/>
  <mergeCells count="18">
    <mergeCell ref="A2:M2"/>
    <mergeCell ref="A1:M1"/>
    <mergeCell ref="A29:M29"/>
    <mergeCell ref="A28:M28"/>
    <mergeCell ref="A3:M3"/>
    <mergeCell ref="A30:M30"/>
    <mergeCell ref="B5:C5"/>
    <mergeCell ref="D5:E5"/>
    <mergeCell ref="F5:F6"/>
    <mergeCell ref="G5:H5"/>
    <mergeCell ref="I5:J5"/>
    <mergeCell ref="K5:K6"/>
    <mergeCell ref="L5:L6"/>
    <mergeCell ref="M5:M6"/>
    <mergeCell ref="A4:A6"/>
    <mergeCell ref="B4:F4"/>
    <mergeCell ref="G4:K4"/>
    <mergeCell ref="L4:M4"/>
  </mergeCells>
  <hyperlinks>
    <hyperlink ref="A35" location="index!A1" display="Retour à l'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pageSetUpPr fitToPage="1"/>
  </sheetPr>
  <dimension ref="A1:O35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85546875" style="1" customWidth="1"/>
    <col min="2" max="13" width="13.28515625" style="1" customWidth="1"/>
    <col min="14" max="14" width="7.85546875" style="1" customWidth="1"/>
    <col min="15" max="15" width="9.140625" style="1" customWidth="1"/>
    <col min="16" max="16384" width="7.85546875" style="1"/>
  </cols>
  <sheetData>
    <row r="1" spans="1:15" ht="19.350000000000001" customHeight="1">
      <c r="A1" s="475" t="s">
        <v>233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7"/>
    </row>
    <row r="2" spans="1:15" ht="19.350000000000001" customHeight="1">
      <c r="A2" s="472" t="s">
        <v>234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4"/>
    </row>
    <row r="3" spans="1:15" ht="19.350000000000001" customHeight="1">
      <c r="A3" s="463" t="s">
        <v>421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5"/>
    </row>
    <row r="4" spans="1:15" s="8" customFormat="1" ht="20.100000000000001" customHeight="1">
      <c r="A4" s="489"/>
      <c r="B4" s="478" t="s">
        <v>25</v>
      </c>
      <c r="C4" s="479"/>
      <c r="D4" s="479"/>
      <c r="E4" s="479"/>
      <c r="F4" s="480"/>
      <c r="G4" s="478" t="s">
        <v>26</v>
      </c>
      <c r="H4" s="479"/>
      <c r="I4" s="479"/>
      <c r="J4" s="479"/>
      <c r="K4" s="480"/>
      <c r="L4" s="481" t="s">
        <v>28</v>
      </c>
      <c r="M4" s="482"/>
    </row>
    <row r="5" spans="1:15" s="10" customFormat="1" ht="20.100000000000001" customHeight="1">
      <c r="A5" s="489"/>
      <c r="B5" s="456" t="s">
        <v>27</v>
      </c>
      <c r="C5" s="457"/>
      <c r="D5" s="458" t="s">
        <v>40</v>
      </c>
      <c r="E5" s="459"/>
      <c r="F5" s="454" t="s">
        <v>28</v>
      </c>
      <c r="G5" s="456" t="s">
        <v>27</v>
      </c>
      <c r="H5" s="457"/>
      <c r="I5" s="458" t="s">
        <v>40</v>
      </c>
      <c r="J5" s="459"/>
      <c r="K5" s="454" t="s">
        <v>28</v>
      </c>
      <c r="L5" s="460" t="s">
        <v>69</v>
      </c>
      <c r="M5" s="460" t="s">
        <v>68</v>
      </c>
    </row>
    <row r="6" spans="1:15" s="10" customFormat="1" ht="20.100000000000001" customHeight="1">
      <c r="A6" s="490"/>
      <c r="B6" s="112" t="s">
        <v>294</v>
      </c>
      <c r="C6" s="112" t="s">
        <v>68</v>
      </c>
      <c r="D6" s="112" t="s">
        <v>69</v>
      </c>
      <c r="E6" s="182" t="s">
        <v>68</v>
      </c>
      <c r="F6" s="491"/>
      <c r="G6" s="112" t="s">
        <v>69</v>
      </c>
      <c r="H6" s="182" t="s">
        <v>68</v>
      </c>
      <c r="I6" s="112" t="s">
        <v>69</v>
      </c>
      <c r="J6" s="182" t="s">
        <v>68</v>
      </c>
      <c r="K6" s="455"/>
      <c r="L6" s="461"/>
      <c r="M6" s="461"/>
    </row>
    <row r="7" spans="1:15" ht="15" customHeight="1">
      <c r="A7" s="96" t="s">
        <v>8</v>
      </c>
      <c r="B7" s="113">
        <v>3439</v>
      </c>
      <c r="C7" s="114">
        <v>1496</v>
      </c>
      <c r="D7" s="115">
        <v>1522</v>
      </c>
      <c r="E7" s="116">
        <v>374</v>
      </c>
      <c r="F7" s="144">
        <f>SUM(B7:E7)</f>
        <v>6831</v>
      </c>
      <c r="G7" s="113">
        <v>3088</v>
      </c>
      <c r="H7" s="114">
        <v>1745</v>
      </c>
      <c r="I7" s="115">
        <v>1230</v>
      </c>
      <c r="J7" s="116">
        <v>357</v>
      </c>
      <c r="K7" s="117">
        <f t="shared" ref="K7:K27" si="0">SUM(G7:J7)</f>
        <v>6420</v>
      </c>
      <c r="L7" s="138">
        <f>B7+D7+G7+I7</f>
        <v>9279</v>
      </c>
      <c r="M7" s="139">
        <f t="shared" ref="M7:M27" si="1">C7+E7+H7+J7</f>
        <v>3972</v>
      </c>
      <c r="N7" s="23"/>
      <c r="O7" s="23"/>
    </row>
    <row r="8" spans="1:15" ht="15" customHeight="1">
      <c r="A8" s="100" t="s">
        <v>9</v>
      </c>
      <c r="B8" s="119">
        <v>1297</v>
      </c>
      <c r="C8" s="120">
        <v>126</v>
      </c>
      <c r="D8" s="121">
        <v>297</v>
      </c>
      <c r="E8" s="122">
        <v>14</v>
      </c>
      <c r="F8" s="123">
        <f t="shared" ref="F8:F27" si="2">SUM(B8:E8)</f>
        <v>1734</v>
      </c>
      <c r="G8" s="119">
        <v>1059</v>
      </c>
      <c r="H8" s="120">
        <v>157</v>
      </c>
      <c r="I8" s="121">
        <v>227</v>
      </c>
      <c r="J8" s="122">
        <v>13</v>
      </c>
      <c r="K8" s="123">
        <f t="shared" si="0"/>
        <v>1456</v>
      </c>
      <c r="L8" s="140">
        <f t="shared" ref="L8:L27" si="3">B8+D8+G8+I8</f>
        <v>2880</v>
      </c>
      <c r="M8" s="118">
        <f t="shared" si="1"/>
        <v>310</v>
      </c>
      <c r="N8" s="23"/>
      <c r="O8" s="23"/>
    </row>
    <row r="9" spans="1:15" ht="15" customHeight="1">
      <c r="A9" s="100" t="s">
        <v>80</v>
      </c>
      <c r="B9" s="119">
        <v>120</v>
      </c>
      <c r="C9" s="120">
        <v>460</v>
      </c>
      <c r="D9" s="121">
        <v>33</v>
      </c>
      <c r="E9" s="122">
        <v>82</v>
      </c>
      <c r="F9" s="123">
        <f t="shared" si="2"/>
        <v>695</v>
      </c>
      <c r="G9" s="119">
        <v>53</v>
      </c>
      <c r="H9" s="120">
        <v>168</v>
      </c>
      <c r="I9" s="121">
        <v>13</v>
      </c>
      <c r="J9" s="122">
        <v>34</v>
      </c>
      <c r="K9" s="123">
        <f t="shared" si="0"/>
        <v>268</v>
      </c>
      <c r="L9" s="140">
        <f t="shared" si="3"/>
        <v>219</v>
      </c>
      <c r="M9" s="118">
        <f t="shared" si="1"/>
        <v>744</v>
      </c>
      <c r="N9" s="23"/>
      <c r="O9" s="23"/>
    </row>
    <row r="10" spans="1:15" ht="15" customHeight="1">
      <c r="A10" s="100" t="s">
        <v>10</v>
      </c>
      <c r="B10" s="119">
        <v>6228</v>
      </c>
      <c r="C10" s="120">
        <v>1947</v>
      </c>
      <c r="D10" s="121">
        <v>2007</v>
      </c>
      <c r="E10" s="122">
        <v>360</v>
      </c>
      <c r="F10" s="123">
        <f t="shared" si="2"/>
        <v>10542</v>
      </c>
      <c r="G10" s="119">
        <v>6584</v>
      </c>
      <c r="H10" s="120">
        <v>2272</v>
      </c>
      <c r="I10" s="121">
        <v>2325</v>
      </c>
      <c r="J10" s="122">
        <v>240</v>
      </c>
      <c r="K10" s="123">
        <f t="shared" si="0"/>
        <v>11421</v>
      </c>
      <c r="L10" s="140">
        <f t="shared" si="3"/>
        <v>17144</v>
      </c>
      <c r="M10" s="118">
        <f t="shared" si="1"/>
        <v>4819</v>
      </c>
      <c r="N10" s="23"/>
      <c r="O10" s="23"/>
    </row>
    <row r="11" spans="1:15" ht="15" customHeight="1">
      <c r="A11" s="100" t="s">
        <v>11</v>
      </c>
      <c r="B11" s="119">
        <v>2596</v>
      </c>
      <c r="C11" s="120">
        <v>1176</v>
      </c>
      <c r="D11" s="121">
        <v>891</v>
      </c>
      <c r="E11" s="122">
        <v>75</v>
      </c>
      <c r="F11" s="123">
        <f t="shared" si="2"/>
        <v>4738</v>
      </c>
      <c r="G11" s="119">
        <v>2143</v>
      </c>
      <c r="H11" s="120">
        <v>1378</v>
      </c>
      <c r="I11" s="121">
        <v>867</v>
      </c>
      <c r="J11" s="122">
        <v>92</v>
      </c>
      <c r="K11" s="123">
        <f t="shared" si="0"/>
        <v>4480</v>
      </c>
      <c r="L11" s="140">
        <f t="shared" si="3"/>
        <v>6497</v>
      </c>
      <c r="M11" s="118">
        <f t="shared" si="1"/>
        <v>2721</v>
      </c>
      <c r="N11" s="23"/>
      <c r="O11" s="23"/>
    </row>
    <row r="12" spans="1:15" ht="15" customHeight="1">
      <c r="A12" s="100" t="s">
        <v>12</v>
      </c>
      <c r="B12" s="119">
        <v>643</v>
      </c>
      <c r="C12" s="120">
        <v>56</v>
      </c>
      <c r="D12" s="121">
        <v>239</v>
      </c>
      <c r="E12" s="122">
        <v>9</v>
      </c>
      <c r="F12" s="123">
        <f t="shared" si="2"/>
        <v>947</v>
      </c>
      <c r="G12" s="119">
        <v>410</v>
      </c>
      <c r="H12" s="120">
        <v>25</v>
      </c>
      <c r="I12" s="121">
        <v>200</v>
      </c>
      <c r="J12" s="122">
        <v>4</v>
      </c>
      <c r="K12" s="123">
        <f t="shared" si="0"/>
        <v>639</v>
      </c>
      <c r="L12" s="140">
        <f t="shared" si="3"/>
        <v>1492</v>
      </c>
      <c r="M12" s="118">
        <f t="shared" si="1"/>
        <v>94</v>
      </c>
      <c r="N12" s="23"/>
      <c r="O12" s="23"/>
    </row>
    <row r="13" spans="1:15" ht="15" customHeight="1">
      <c r="A13" s="100" t="s">
        <v>13</v>
      </c>
      <c r="B13" s="119">
        <v>1004</v>
      </c>
      <c r="C13" s="120">
        <v>160</v>
      </c>
      <c r="D13" s="121">
        <v>289</v>
      </c>
      <c r="E13" s="122">
        <v>15</v>
      </c>
      <c r="F13" s="123">
        <f t="shared" si="2"/>
        <v>1468</v>
      </c>
      <c r="G13" s="119">
        <v>621</v>
      </c>
      <c r="H13" s="120">
        <v>171</v>
      </c>
      <c r="I13" s="121">
        <v>229</v>
      </c>
      <c r="J13" s="122">
        <v>3</v>
      </c>
      <c r="K13" s="123">
        <f t="shared" si="0"/>
        <v>1024</v>
      </c>
      <c r="L13" s="140">
        <f t="shared" si="3"/>
        <v>2143</v>
      </c>
      <c r="M13" s="118">
        <f t="shared" si="1"/>
        <v>349</v>
      </c>
      <c r="N13" s="23"/>
      <c r="O13" s="23"/>
    </row>
    <row r="14" spans="1:15" ht="15" customHeight="1">
      <c r="A14" s="100" t="s">
        <v>14</v>
      </c>
      <c r="B14" s="119">
        <v>1149</v>
      </c>
      <c r="C14" s="120">
        <v>0</v>
      </c>
      <c r="D14" s="121">
        <v>170</v>
      </c>
      <c r="E14" s="122">
        <v>0</v>
      </c>
      <c r="F14" s="123">
        <f t="shared" si="2"/>
        <v>1319</v>
      </c>
      <c r="G14" s="119">
        <v>1202</v>
      </c>
      <c r="H14" s="120">
        <v>0</v>
      </c>
      <c r="I14" s="121">
        <v>205</v>
      </c>
      <c r="J14" s="122">
        <v>0</v>
      </c>
      <c r="K14" s="123">
        <f t="shared" si="0"/>
        <v>1407</v>
      </c>
      <c r="L14" s="140">
        <f t="shared" si="3"/>
        <v>2726</v>
      </c>
      <c r="M14" s="118">
        <f t="shared" si="1"/>
        <v>0</v>
      </c>
      <c r="N14" s="23"/>
      <c r="O14" s="23"/>
    </row>
    <row r="15" spans="1:15" ht="15" customHeight="1">
      <c r="A15" s="100" t="s">
        <v>15</v>
      </c>
      <c r="B15" s="119">
        <v>3154</v>
      </c>
      <c r="C15" s="120">
        <v>0</v>
      </c>
      <c r="D15" s="121">
        <v>987</v>
      </c>
      <c r="E15" s="122">
        <v>0</v>
      </c>
      <c r="F15" s="123">
        <f t="shared" si="2"/>
        <v>4141</v>
      </c>
      <c r="G15" s="119">
        <v>2971</v>
      </c>
      <c r="H15" s="120">
        <v>0</v>
      </c>
      <c r="I15" s="121">
        <v>1061</v>
      </c>
      <c r="J15" s="122">
        <v>0</v>
      </c>
      <c r="K15" s="123">
        <f t="shared" si="0"/>
        <v>4032</v>
      </c>
      <c r="L15" s="140">
        <f t="shared" si="3"/>
        <v>8173</v>
      </c>
      <c r="M15" s="118">
        <f t="shared" si="1"/>
        <v>0</v>
      </c>
      <c r="N15" s="23"/>
      <c r="O15" s="23"/>
    </row>
    <row r="16" spans="1:15" ht="15" customHeight="1">
      <c r="A16" s="100" t="s">
        <v>16</v>
      </c>
      <c r="B16" s="119">
        <v>1283</v>
      </c>
      <c r="C16" s="120">
        <v>445</v>
      </c>
      <c r="D16" s="121">
        <v>224</v>
      </c>
      <c r="E16" s="122">
        <v>35</v>
      </c>
      <c r="F16" s="123">
        <f t="shared" si="2"/>
        <v>1987</v>
      </c>
      <c r="G16" s="119">
        <v>1469</v>
      </c>
      <c r="H16" s="120">
        <v>719</v>
      </c>
      <c r="I16" s="121">
        <v>271</v>
      </c>
      <c r="J16" s="122">
        <v>86</v>
      </c>
      <c r="K16" s="123">
        <f t="shared" si="0"/>
        <v>2545</v>
      </c>
      <c r="L16" s="140">
        <f t="shared" si="3"/>
        <v>3247</v>
      </c>
      <c r="M16" s="118">
        <f t="shared" si="1"/>
        <v>1285</v>
      </c>
      <c r="N16" s="23"/>
      <c r="O16" s="23"/>
    </row>
    <row r="17" spans="1:15" ht="15" customHeight="1">
      <c r="A17" s="100" t="s">
        <v>17</v>
      </c>
      <c r="B17" s="119">
        <v>717</v>
      </c>
      <c r="C17" s="120">
        <v>538</v>
      </c>
      <c r="D17" s="121">
        <v>166</v>
      </c>
      <c r="E17" s="122">
        <v>39</v>
      </c>
      <c r="F17" s="123">
        <f t="shared" si="2"/>
        <v>1460</v>
      </c>
      <c r="G17" s="119">
        <v>754</v>
      </c>
      <c r="H17" s="120">
        <v>532</v>
      </c>
      <c r="I17" s="121">
        <v>186</v>
      </c>
      <c r="J17" s="122">
        <v>29</v>
      </c>
      <c r="K17" s="123">
        <f t="shared" si="0"/>
        <v>1501</v>
      </c>
      <c r="L17" s="140">
        <f t="shared" si="3"/>
        <v>1823</v>
      </c>
      <c r="M17" s="118">
        <f t="shared" si="1"/>
        <v>1138</v>
      </c>
      <c r="N17" s="23"/>
      <c r="O17" s="23"/>
    </row>
    <row r="18" spans="1:15" ht="15" customHeight="1">
      <c r="A18" s="100" t="s">
        <v>81</v>
      </c>
      <c r="B18" s="119">
        <v>1149</v>
      </c>
      <c r="C18" s="120">
        <v>644</v>
      </c>
      <c r="D18" s="121">
        <v>549</v>
      </c>
      <c r="E18" s="122">
        <v>72</v>
      </c>
      <c r="F18" s="123">
        <f t="shared" si="2"/>
        <v>2414</v>
      </c>
      <c r="G18" s="119">
        <v>1356</v>
      </c>
      <c r="H18" s="120">
        <v>744</v>
      </c>
      <c r="I18" s="121">
        <v>652</v>
      </c>
      <c r="J18" s="122">
        <v>79</v>
      </c>
      <c r="K18" s="123">
        <f t="shared" si="0"/>
        <v>2831</v>
      </c>
      <c r="L18" s="140">
        <f t="shared" si="3"/>
        <v>3706</v>
      </c>
      <c r="M18" s="118">
        <f t="shared" si="1"/>
        <v>1539</v>
      </c>
      <c r="N18" s="23"/>
      <c r="O18" s="23"/>
    </row>
    <row r="19" spans="1:15" ht="15" customHeight="1">
      <c r="A19" s="100" t="s">
        <v>18</v>
      </c>
      <c r="B19" s="119">
        <v>986</v>
      </c>
      <c r="C19" s="120">
        <v>0</v>
      </c>
      <c r="D19" s="121">
        <v>787</v>
      </c>
      <c r="E19" s="122">
        <v>0</v>
      </c>
      <c r="F19" s="123">
        <f t="shared" si="2"/>
        <v>1773</v>
      </c>
      <c r="G19" s="119">
        <v>1120</v>
      </c>
      <c r="H19" s="120">
        <v>0</v>
      </c>
      <c r="I19" s="121">
        <v>850</v>
      </c>
      <c r="J19" s="122">
        <v>0</v>
      </c>
      <c r="K19" s="123">
        <f t="shared" si="0"/>
        <v>1970</v>
      </c>
      <c r="L19" s="140">
        <f t="shared" si="3"/>
        <v>3743</v>
      </c>
      <c r="M19" s="118">
        <f t="shared" si="1"/>
        <v>0</v>
      </c>
      <c r="N19" s="23"/>
      <c r="O19" s="23"/>
    </row>
    <row r="20" spans="1:15" ht="15" customHeight="1">
      <c r="A20" s="100" t="s">
        <v>82</v>
      </c>
      <c r="B20" s="119">
        <v>193</v>
      </c>
      <c r="C20" s="120">
        <v>0</v>
      </c>
      <c r="D20" s="121">
        <v>263</v>
      </c>
      <c r="E20" s="122">
        <v>0</v>
      </c>
      <c r="F20" s="123">
        <f t="shared" si="2"/>
        <v>456</v>
      </c>
      <c r="G20" s="119">
        <v>301</v>
      </c>
      <c r="H20" s="120">
        <v>0</v>
      </c>
      <c r="I20" s="121">
        <v>284</v>
      </c>
      <c r="J20" s="122">
        <v>0</v>
      </c>
      <c r="K20" s="123">
        <f t="shared" si="0"/>
        <v>585</v>
      </c>
      <c r="L20" s="140">
        <f t="shared" si="3"/>
        <v>1041</v>
      </c>
      <c r="M20" s="118">
        <f t="shared" si="1"/>
        <v>0</v>
      </c>
      <c r="N20" s="23"/>
      <c r="O20" s="23"/>
    </row>
    <row r="21" spans="1:15" ht="15" customHeight="1">
      <c r="A21" s="100" t="s">
        <v>19</v>
      </c>
      <c r="B21" s="119">
        <v>3045</v>
      </c>
      <c r="C21" s="120">
        <v>478</v>
      </c>
      <c r="D21" s="121">
        <v>1402</v>
      </c>
      <c r="E21" s="122">
        <v>65</v>
      </c>
      <c r="F21" s="123">
        <f t="shared" si="2"/>
        <v>4990</v>
      </c>
      <c r="G21" s="119">
        <v>2655</v>
      </c>
      <c r="H21" s="120">
        <v>606</v>
      </c>
      <c r="I21" s="121">
        <v>1230</v>
      </c>
      <c r="J21" s="122">
        <v>81</v>
      </c>
      <c r="K21" s="123">
        <f t="shared" si="0"/>
        <v>4572</v>
      </c>
      <c r="L21" s="140">
        <f t="shared" si="3"/>
        <v>8332</v>
      </c>
      <c r="M21" s="118">
        <f t="shared" si="1"/>
        <v>1230</v>
      </c>
      <c r="N21" s="23"/>
      <c r="O21" s="23"/>
    </row>
    <row r="22" spans="1:15" ht="15" customHeight="1">
      <c r="A22" s="100" t="s">
        <v>20</v>
      </c>
      <c r="B22" s="119">
        <v>3169</v>
      </c>
      <c r="C22" s="120">
        <v>173</v>
      </c>
      <c r="D22" s="121">
        <v>717</v>
      </c>
      <c r="E22" s="122">
        <v>11</v>
      </c>
      <c r="F22" s="123">
        <f t="shared" si="2"/>
        <v>4070</v>
      </c>
      <c r="G22" s="119">
        <v>3016</v>
      </c>
      <c r="H22" s="120">
        <v>157</v>
      </c>
      <c r="I22" s="121">
        <v>722</v>
      </c>
      <c r="J22" s="122">
        <v>23</v>
      </c>
      <c r="K22" s="123">
        <f t="shared" si="0"/>
        <v>3918</v>
      </c>
      <c r="L22" s="140">
        <f t="shared" si="3"/>
        <v>7624</v>
      </c>
      <c r="M22" s="118">
        <f t="shared" si="1"/>
        <v>364</v>
      </c>
      <c r="N22" s="23"/>
      <c r="O22" s="23"/>
    </row>
    <row r="23" spans="1:15" ht="15" customHeight="1">
      <c r="A23" s="100" t="s">
        <v>21</v>
      </c>
      <c r="B23" s="119">
        <v>733</v>
      </c>
      <c r="C23" s="120">
        <v>0</v>
      </c>
      <c r="D23" s="121">
        <v>105</v>
      </c>
      <c r="E23" s="122">
        <v>0</v>
      </c>
      <c r="F23" s="123">
        <f t="shared" si="2"/>
        <v>838</v>
      </c>
      <c r="G23" s="119">
        <v>682</v>
      </c>
      <c r="H23" s="120">
        <v>0</v>
      </c>
      <c r="I23" s="121">
        <v>96</v>
      </c>
      <c r="J23" s="122">
        <v>0</v>
      </c>
      <c r="K23" s="123">
        <f t="shared" si="0"/>
        <v>778</v>
      </c>
      <c r="L23" s="140">
        <f t="shared" si="3"/>
        <v>1616</v>
      </c>
      <c r="M23" s="118">
        <f t="shared" si="1"/>
        <v>0</v>
      </c>
      <c r="N23" s="23"/>
      <c r="O23" s="23"/>
    </row>
    <row r="24" spans="1:15" ht="15" customHeight="1">
      <c r="A24" s="100" t="s">
        <v>83</v>
      </c>
      <c r="B24" s="119">
        <v>1599</v>
      </c>
      <c r="C24" s="120">
        <v>106</v>
      </c>
      <c r="D24" s="121">
        <v>371</v>
      </c>
      <c r="E24" s="122">
        <v>14</v>
      </c>
      <c r="F24" s="123">
        <f t="shared" si="2"/>
        <v>2090</v>
      </c>
      <c r="G24" s="119">
        <v>1671</v>
      </c>
      <c r="H24" s="120">
        <v>46</v>
      </c>
      <c r="I24" s="121">
        <v>443</v>
      </c>
      <c r="J24" s="122">
        <v>8</v>
      </c>
      <c r="K24" s="123">
        <f t="shared" si="0"/>
        <v>2168</v>
      </c>
      <c r="L24" s="140">
        <f t="shared" si="3"/>
        <v>4084</v>
      </c>
      <c r="M24" s="118">
        <f t="shared" si="1"/>
        <v>174</v>
      </c>
      <c r="N24" s="23"/>
      <c r="O24" s="23"/>
    </row>
    <row r="25" spans="1:15" ht="15" customHeight="1">
      <c r="A25" s="100" t="s">
        <v>84</v>
      </c>
      <c r="B25" s="124">
        <v>1820</v>
      </c>
      <c r="C25" s="125">
        <v>940</v>
      </c>
      <c r="D25" s="126">
        <v>603</v>
      </c>
      <c r="E25" s="127">
        <v>267</v>
      </c>
      <c r="F25" s="128">
        <f t="shared" si="2"/>
        <v>3630</v>
      </c>
      <c r="G25" s="124">
        <v>1067</v>
      </c>
      <c r="H25" s="125">
        <v>848</v>
      </c>
      <c r="I25" s="126">
        <v>382</v>
      </c>
      <c r="J25" s="127">
        <v>158</v>
      </c>
      <c r="K25" s="128">
        <f t="shared" si="0"/>
        <v>2455</v>
      </c>
      <c r="L25" s="141">
        <f t="shared" si="3"/>
        <v>3872</v>
      </c>
      <c r="M25" s="129">
        <f t="shared" si="1"/>
        <v>2213</v>
      </c>
      <c r="N25" s="23"/>
      <c r="O25" s="23"/>
    </row>
    <row r="26" spans="1:15" ht="15" customHeight="1">
      <c r="A26" s="104" t="s">
        <v>22</v>
      </c>
      <c r="B26" s="130">
        <f>SUM(B7:B25)</f>
        <v>34324</v>
      </c>
      <c r="C26" s="131">
        <f t="shared" ref="C26:K26" si="4">SUM(C7:C25)</f>
        <v>8745</v>
      </c>
      <c r="D26" s="132">
        <f t="shared" si="4"/>
        <v>11622</v>
      </c>
      <c r="E26" s="133">
        <f t="shared" si="4"/>
        <v>1432</v>
      </c>
      <c r="F26" s="134">
        <f t="shared" si="4"/>
        <v>56123</v>
      </c>
      <c r="G26" s="130">
        <f t="shared" si="4"/>
        <v>32222</v>
      </c>
      <c r="H26" s="131">
        <f t="shared" si="4"/>
        <v>9568</v>
      </c>
      <c r="I26" s="132">
        <f t="shared" si="4"/>
        <v>11473</v>
      </c>
      <c r="J26" s="133">
        <f t="shared" si="4"/>
        <v>1207</v>
      </c>
      <c r="K26" s="134">
        <f t="shared" si="4"/>
        <v>54470</v>
      </c>
      <c r="L26" s="142">
        <f t="shared" si="3"/>
        <v>89641</v>
      </c>
      <c r="M26" s="136">
        <f t="shared" si="1"/>
        <v>20952</v>
      </c>
      <c r="N26" s="23"/>
      <c r="O26" s="23"/>
    </row>
    <row r="27" spans="1:15" ht="15" customHeight="1">
      <c r="A27" s="143" t="s">
        <v>29</v>
      </c>
      <c r="B27" s="305">
        <v>172325</v>
      </c>
      <c r="C27" s="306">
        <v>230119</v>
      </c>
      <c r="D27" s="307">
        <v>28260</v>
      </c>
      <c r="E27" s="306">
        <v>29125</v>
      </c>
      <c r="F27" s="308">
        <f t="shared" si="2"/>
        <v>459829</v>
      </c>
      <c r="G27" s="305">
        <v>162050</v>
      </c>
      <c r="H27" s="306">
        <v>216579</v>
      </c>
      <c r="I27" s="307">
        <v>26959</v>
      </c>
      <c r="J27" s="306">
        <v>24872</v>
      </c>
      <c r="K27" s="308">
        <f t="shared" si="0"/>
        <v>430460</v>
      </c>
      <c r="L27" s="309">
        <f t="shared" si="3"/>
        <v>389594</v>
      </c>
      <c r="M27" s="304">
        <f t="shared" si="1"/>
        <v>500695</v>
      </c>
      <c r="N27" s="23"/>
      <c r="O27" s="23"/>
    </row>
    <row r="28" spans="1:15" ht="17.100000000000001" customHeight="1">
      <c r="A28" s="469" t="s">
        <v>227</v>
      </c>
      <c r="B28" s="487"/>
      <c r="C28" s="487"/>
      <c r="D28" s="487"/>
      <c r="E28" s="487"/>
      <c r="F28" s="487"/>
      <c r="G28" s="487"/>
      <c r="H28" s="487"/>
      <c r="I28" s="487"/>
      <c r="J28" s="487"/>
      <c r="K28" s="487"/>
      <c r="L28" s="487"/>
      <c r="M28" s="488"/>
    </row>
    <row r="29" spans="1:15" ht="17.100000000000001" customHeight="1">
      <c r="A29" s="466" t="s">
        <v>228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6"/>
    </row>
    <row r="30" spans="1:15" ht="17.100000000000001" customHeight="1">
      <c r="A30" s="451" t="s">
        <v>224</v>
      </c>
      <c r="B30" s="483"/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484"/>
    </row>
    <row r="31" spans="1:15" ht="1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5" s="19" customFormat="1" ht="15" customHeight="1">
      <c r="A32" s="84" t="s">
        <v>154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s="19" customFormat="1" ht="15" customHeight="1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s="19" customFormat="1" ht="15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111" t="s">
        <v>47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</sheetData>
  <sheetProtection selectLockedCells="1" selectUnlockedCells="1"/>
  <mergeCells count="18">
    <mergeCell ref="A2:M2"/>
    <mergeCell ref="A1:M1"/>
    <mergeCell ref="A29:M29"/>
    <mergeCell ref="A28:M28"/>
    <mergeCell ref="A3:M3"/>
    <mergeCell ref="A30:M30"/>
    <mergeCell ref="L4:M4"/>
    <mergeCell ref="K5:K6"/>
    <mergeCell ref="G4:K4"/>
    <mergeCell ref="L5:L6"/>
    <mergeCell ref="A4:A6"/>
    <mergeCell ref="M5:M6"/>
    <mergeCell ref="B5:C5"/>
    <mergeCell ref="B4:F4"/>
    <mergeCell ref="D5:E5"/>
    <mergeCell ref="F5:F6"/>
    <mergeCell ref="G5:H5"/>
    <mergeCell ref="I5:J5"/>
  </mergeCells>
  <hyperlinks>
    <hyperlink ref="A35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1">
    <pageSetUpPr fitToPage="1"/>
  </sheetPr>
  <dimension ref="A1:O37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85546875" style="1" customWidth="1"/>
    <col min="2" max="13" width="13.28515625" style="1" customWidth="1"/>
    <col min="14" max="14" width="7.85546875" style="1" customWidth="1"/>
    <col min="15" max="15" width="9.140625" style="1" customWidth="1"/>
    <col min="16" max="16384" width="7.85546875" style="1"/>
  </cols>
  <sheetData>
    <row r="1" spans="1:15" ht="19.350000000000001" customHeight="1">
      <c r="A1" s="475" t="s">
        <v>235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7"/>
    </row>
    <row r="2" spans="1:15" ht="19.350000000000001" customHeight="1">
      <c r="A2" s="472" t="s">
        <v>236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4"/>
    </row>
    <row r="3" spans="1:15" ht="19.350000000000001" customHeight="1">
      <c r="A3" s="463" t="s">
        <v>421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5"/>
    </row>
    <row r="4" spans="1:15" s="8" customFormat="1" ht="20.100000000000001" customHeight="1">
      <c r="A4" s="489"/>
      <c r="B4" s="478" t="s">
        <v>25</v>
      </c>
      <c r="C4" s="479"/>
      <c r="D4" s="479"/>
      <c r="E4" s="479"/>
      <c r="F4" s="480"/>
      <c r="G4" s="478" t="s">
        <v>26</v>
      </c>
      <c r="H4" s="479"/>
      <c r="I4" s="479"/>
      <c r="J4" s="479"/>
      <c r="K4" s="480"/>
      <c r="L4" s="481" t="s">
        <v>28</v>
      </c>
      <c r="M4" s="482"/>
    </row>
    <row r="5" spans="1:15" s="10" customFormat="1" ht="20.100000000000001" customHeight="1">
      <c r="A5" s="489"/>
      <c r="B5" s="456" t="s">
        <v>108</v>
      </c>
      <c r="C5" s="457"/>
      <c r="D5" s="458" t="s">
        <v>109</v>
      </c>
      <c r="E5" s="459"/>
      <c r="F5" s="454" t="s">
        <v>28</v>
      </c>
      <c r="G5" s="456" t="s">
        <v>108</v>
      </c>
      <c r="H5" s="457"/>
      <c r="I5" s="458" t="s">
        <v>109</v>
      </c>
      <c r="J5" s="459"/>
      <c r="K5" s="454" t="s">
        <v>28</v>
      </c>
      <c r="L5" s="460" t="s">
        <v>108</v>
      </c>
      <c r="M5" s="460" t="s">
        <v>109</v>
      </c>
    </row>
    <row r="6" spans="1:15" s="10" customFormat="1" ht="20.100000000000001" customHeight="1">
      <c r="A6" s="490"/>
      <c r="B6" s="112" t="s">
        <v>294</v>
      </c>
      <c r="C6" s="112" t="s">
        <v>68</v>
      </c>
      <c r="D6" s="112" t="s">
        <v>69</v>
      </c>
      <c r="E6" s="182" t="s">
        <v>68</v>
      </c>
      <c r="F6" s="491"/>
      <c r="G6" s="112" t="s">
        <v>69</v>
      </c>
      <c r="H6" s="182" t="s">
        <v>68</v>
      </c>
      <c r="I6" s="112" t="s">
        <v>69</v>
      </c>
      <c r="J6" s="182" t="s">
        <v>68</v>
      </c>
      <c r="K6" s="455"/>
      <c r="L6" s="461"/>
      <c r="M6" s="461"/>
    </row>
    <row r="7" spans="1:15" ht="15" customHeight="1">
      <c r="A7" s="96" t="s">
        <v>8</v>
      </c>
      <c r="B7" s="113">
        <v>2056</v>
      </c>
      <c r="C7" s="114">
        <v>1063</v>
      </c>
      <c r="D7" s="115">
        <v>17</v>
      </c>
      <c r="E7" s="116">
        <v>33</v>
      </c>
      <c r="F7" s="144">
        <f>SUM(B7:E7)</f>
        <v>3169</v>
      </c>
      <c r="G7" s="113">
        <v>2017</v>
      </c>
      <c r="H7" s="114">
        <v>1000</v>
      </c>
      <c r="I7" s="115">
        <v>10</v>
      </c>
      <c r="J7" s="116">
        <v>6</v>
      </c>
      <c r="K7" s="117">
        <f t="shared" ref="K7:K29" si="0">SUM(G7:J7)</f>
        <v>3033</v>
      </c>
      <c r="L7" s="138">
        <f>B7+C7+G7+H7</f>
        <v>6136</v>
      </c>
      <c r="M7" s="139">
        <f>D7+E7+I7+J7</f>
        <v>66</v>
      </c>
      <c r="N7" s="23"/>
      <c r="O7" s="23"/>
    </row>
    <row r="8" spans="1:15" ht="15" customHeight="1">
      <c r="A8" s="100" t="s">
        <v>9</v>
      </c>
      <c r="B8" s="119">
        <v>473</v>
      </c>
      <c r="C8" s="120">
        <v>164</v>
      </c>
      <c r="D8" s="121">
        <v>16</v>
      </c>
      <c r="E8" s="122">
        <v>0</v>
      </c>
      <c r="F8" s="123">
        <f t="shared" ref="F8:F29" si="1">SUM(B8:E8)</f>
        <v>653</v>
      </c>
      <c r="G8" s="119">
        <v>466</v>
      </c>
      <c r="H8" s="120">
        <v>176</v>
      </c>
      <c r="I8" s="121">
        <v>6</v>
      </c>
      <c r="J8" s="122">
        <v>0</v>
      </c>
      <c r="K8" s="123">
        <f t="shared" si="0"/>
        <v>648</v>
      </c>
      <c r="L8" s="140">
        <f t="shared" ref="L8:L29" si="2">B8+C8+G8+H8</f>
        <v>1279</v>
      </c>
      <c r="M8" s="118">
        <f t="shared" ref="M8:M29" si="3">D8+E8+I8+J8</f>
        <v>22</v>
      </c>
      <c r="N8" s="23"/>
      <c r="O8" s="23"/>
    </row>
    <row r="9" spans="1:15" ht="15" customHeight="1">
      <c r="A9" s="100" t="s">
        <v>80</v>
      </c>
      <c r="B9" s="119">
        <v>314</v>
      </c>
      <c r="C9" s="120">
        <v>250</v>
      </c>
      <c r="D9" s="121">
        <v>0</v>
      </c>
      <c r="E9" s="122">
        <v>11</v>
      </c>
      <c r="F9" s="123">
        <f t="shared" si="1"/>
        <v>575</v>
      </c>
      <c r="G9" s="119">
        <v>318</v>
      </c>
      <c r="H9" s="120">
        <v>235</v>
      </c>
      <c r="I9" s="121">
        <v>2</v>
      </c>
      <c r="J9" s="122">
        <v>7</v>
      </c>
      <c r="K9" s="123">
        <f t="shared" si="0"/>
        <v>562</v>
      </c>
      <c r="L9" s="140">
        <f t="shared" si="2"/>
        <v>1117</v>
      </c>
      <c r="M9" s="118">
        <f t="shared" si="3"/>
        <v>20</v>
      </c>
      <c r="N9" s="23"/>
      <c r="O9" s="23"/>
    </row>
    <row r="10" spans="1:15" ht="15" customHeight="1">
      <c r="A10" s="100" t="s">
        <v>10</v>
      </c>
      <c r="B10" s="119">
        <v>3103</v>
      </c>
      <c r="C10" s="120">
        <v>1268</v>
      </c>
      <c r="D10" s="121">
        <v>61</v>
      </c>
      <c r="E10" s="122">
        <v>20</v>
      </c>
      <c r="F10" s="123">
        <f t="shared" si="1"/>
        <v>4452</v>
      </c>
      <c r="G10" s="119">
        <v>3044</v>
      </c>
      <c r="H10" s="120">
        <v>1268</v>
      </c>
      <c r="I10" s="121">
        <v>21</v>
      </c>
      <c r="J10" s="122">
        <v>17</v>
      </c>
      <c r="K10" s="123">
        <f t="shared" si="0"/>
        <v>4350</v>
      </c>
      <c r="L10" s="140">
        <f t="shared" si="2"/>
        <v>8683</v>
      </c>
      <c r="M10" s="118">
        <f t="shared" si="3"/>
        <v>119</v>
      </c>
      <c r="N10" s="23"/>
      <c r="O10" s="23"/>
    </row>
    <row r="11" spans="1:15" ht="15" customHeight="1">
      <c r="A11" s="100" t="s">
        <v>11</v>
      </c>
      <c r="B11" s="119">
        <v>648</v>
      </c>
      <c r="C11" s="120">
        <v>255</v>
      </c>
      <c r="D11" s="121">
        <v>15</v>
      </c>
      <c r="E11" s="122">
        <v>0</v>
      </c>
      <c r="F11" s="123">
        <f t="shared" si="1"/>
        <v>918</v>
      </c>
      <c r="G11" s="119">
        <v>639</v>
      </c>
      <c r="H11" s="120">
        <v>259</v>
      </c>
      <c r="I11" s="121">
        <v>14</v>
      </c>
      <c r="J11" s="122">
        <v>0</v>
      </c>
      <c r="K11" s="123">
        <f t="shared" si="0"/>
        <v>912</v>
      </c>
      <c r="L11" s="140">
        <f t="shared" si="2"/>
        <v>1801</v>
      </c>
      <c r="M11" s="118">
        <f t="shared" si="3"/>
        <v>29</v>
      </c>
      <c r="N11" s="23"/>
      <c r="O11" s="23"/>
    </row>
    <row r="12" spans="1:15" ht="15" customHeight="1">
      <c r="A12" s="100" t="s">
        <v>12</v>
      </c>
      <c r="B12" s="119">
        <v>607</v>
      </c>
      <c r="C12" s="120">
        <v>307</v>
      </c>
      <c r="D12" s="121">
        <v>0</v>
      </c>
      <c r="E12" s="122">
        <v>0</v>
      </c>
      <c r="F12" s="123">
        <f t="shared" si="1"/>
        <v>914</v>
      </c>
      <c r="G12" s="119">
        <v>555</v>
      </c>
      <c r="H12" s="120">
        <v>292</v>
      </c>
      <c r="I12" s="121">
        <v>0</v>
      </c>
      <c r="J12" s="122">
        <v>0</v>
      </c>
      <c r="K12" s="123">
        <f t="shared" si="0"/>
        <v>847</v>
      </c>
      <c r="L12" s="140">
        <f t="shared" si="2"/>
        <v>1761</v>
      </c>
      <c r="M12" s="118">
        <f t="shared" si="3"/>
        <v>0</v>
      </c>
      <c r="N12" s="23"/>
      <c r="O12" s="23"/>
    </row>
    <row r="13" spans="1:15" ht="15" customHeight="1">
      <c r="A13" s="100" t="s">
        <v>13</v>
      </c>
      <c r="B13" s="119">
        <v>987</v>
      </c>
      <c r="C13" s="120">
        <v>181</v>
      </c>
      <c r="D13" s="121">
        <v>29</v>
      </c>
      <c r="E13" s="122">
        <v>0</v>
      </c>
      <c r="F13" s="123">
        <f t="shared" si="1"/>
        <v>1197</v>
      </c>
      <c r="G13" s="119">
        <v>966</v>
      </c>
      <c r="H13" s="120">
        <v>159</v>
      </c>
      <c r="I13" s="121">
        <v>15</v>
      </c>
      <c r="J13" s="122">
        <v>0</v>
      </c>
      <c r="K13" s="123">
        <f t="shared" si="0"/>
        <v>1140</v>
      </c>
      <c r="L13" s="140">
        <f t="shared" si="2"/>
        <v>2293</v>
      </c>
      <c r="M13" s="118">
        <f t="shared" si="3"/>
        <v>44</v>
      </c>
      <c r="N13" s="23"/>
      <c r="O13" s="23"/>
    </row>
    <row r="14" spans="1:15" ht="15" customHeight="1">
      <c r="A14" s="100" t="s">
        <v>14</v>
      </c>
      <c r="B14" s="119">
        <v>467</v>
      </c>
      <c r="C14" s="120">
        <v>228</v>
      </c>
      <c r="D14" s="121">
        <v>0</v>
      </c>
      <c r="E14" s="122">
        <v>0</v>
      </c>
      <c r="F14" s="123">
        <f t="shared" si="1"/>
        <v>695</v>
      </c>
      <c r="G14" s="119">
        <v>442</v>
      </c>
      <c r="H14" s="120">
        <v>204</v>
      </c>
      <c r="I14" s="121">
        <v>0</v>
      </c>
      <c r="J14" s="122">
        <v>0</v>
      </c>
      <c r="K14" s="123">
        <f t="shared" si="0"/>
        <v>646</v>
      </c>
      <c r="L14" s="140">
        <f t="shared" si="2"/>
        <v>1341</v>
      </c>
      <c r="M14" s="118">
        <f t="shared" si="3"/>
        <v>0</v>
      </c>
      <c r="N14" s="23"/>
      <c r="O14" s="23"/>
    </row>
    <row r="15" spans="1:15" ht="15" customHeight="1">
      <c r="A15" s="100" t="s">
        <v>15</v>
      </c>
      <c r="B15" s="119">
        <v>1085</v>
      </c>
      <c r="C15" s="120">
        <v>141</v>
      </c>
      <c r="D15" s="121">
        <v>12</v>
      </c>
      <c r="E15" s="122">
        <v>0</v>
      </c>
      <c r="F15" s="123">
        <f t="shared" si="1"/>
        <v>1238</v>
      </c>
      <c r="G15" s="119">
        <v>1077</v>
      </c>
      <c r="H15" s="120">
        <v>109</v>
      </c>
      <c r="I15" s="121">
        <v>3</v>
      </c>
      <c r="J15" s="122">
        <v>0</v>
      </c>
      <c r="K15" s="123">
        <f t="shared" si="0"/>
        <v>1189</v>
      </c>
      <c r="L15" s="140">
        <f t="shared" si="2"/>
        <v>2412</v>
      </c>
      <c r="M15" s="118">
        <f t="shared" si="3"/>
        <v>15</v>
      </c>
      <c r="N15" s="23"/>
      <c r="O15" s="23"/>
    </row>
    <row r="16" spans="1:15" ht="15" customHeight="1">
      <c r="A16" s="100" t="s">
        <v>16</v>
      </c>
      <c r="B16" s="119">
        <v>916</v>
      </c>
      <c r="C16" s="120">
        <v>584</v>
      </c>
      <c r="D16" s="121">
        <v>0</v>
      </c>
      <c r="E16" s="122">
        <v>0</v>
      </c>
      <c r="F16" s="123">
        <f t="shared" si="1"/>
        <v>1500</v>
      </c>
      <c r="G16" s="119">
        <v>911</v>
      </c>
      <c r="H16" s="120">
        <v>538</v>
      </c>
      <c r="I16" s="121">
        <v>0</v>
      </c>
      <c r="J16" s="122">
        <v>0</v>
      </c>
      <c r="K16" s="123">
        <f t="shared" si="0"/>
        <v>1449</v>
      </c>
      <c r="L16" s="140">
        <f t="shared" si="2"/>
        <v>2949</v>
      </c>
      <c r="M16" s="118">
        <f t="shared" si="3"/>
        <v>0</v>
      </c>
      <c r="N16" s="23"/>
      <c r="O16" s="23"/>
    </row>
    <row r="17" spans="1:15" ht="15" customHeight="1">
      <c r="A17" s="100" t="s">
        <v>17</v>
      </c>
      <c r="B17" s="119">
        <v>360</v>
      </c>
      <c r="C17" s="120">
        <v>258</v>
      </c>
      <c r="D17" s="121">
        <v>6</v>
      </c>
      <c r="E17" s="122">
        <v>0</v>
      </c>
      <c r="F17" s="123">
        <f t="shared" si="1"/>
        <v>624</v>
      </c>
      <c r="G17" s="119">
        <v>311</v>
      </c>
      <c r="H17" s="120">
        <v>228</v>
      </c>
      <c r="I17" s="121">
        <v>7</v>
      </c>
      <c r="J17" s="122">
        <v>0</v>
      </c>
      <c r="K17" s="123">
        <f t="shared" si="0"/>
        <v>546</v>
      </c>
      <c r="L17" s="140">
        <f t="shared" si="2"/>
        <v>1157</v>
      </c>
      <c r="M17" s="118">
        <f t="shared" si="3"/>
        <v>13</v>
      </c>
      <c r="N17" s="23"/>
      <c r="O17" s="23"/>
    </row>
    <row r="18" spans="1:15" ht="15" customHeight="1">
      <c r="A18" s="100" t="s">
        <v>81</v>
      </c>
      <c r="B18" s="119">
        <v>1468</v>
      </c>
      <c r="C18" s="120">
        <v>701</v>
      </c>
      <c r="D18" s="121">
        <v>14</v>
      </c>
      <c r="E18" s="122">
        <v>0</v>
      </c>
      <c r="F18" s="123">
        <f t="shared" si="1"/>
        <v>2183</v>
      </c>
      <c r="G18" s="119">
        <v>1440</v>
      </c>
      <c r="H18" s="120">
        <v>724</v>
      </c>
      <c r="I18" s="121">
        <v>7</v>
      </c>
      <c r="J18" s="122">
        <v>0</v>
      </c>
      <c r="K18" s="123">
        <f t="shared" si="0"/>
        <v>2171</v>
      </c>
      <c r="L18" s="140">
        <f t="shared" si="2"/>
        <v>4333</v>
      </c>
      <c r="M18" s="118">
        <f t="shared" si="3"/>
        <v>21</v>
      </c>
      <c r="N18" s="23"/>
      <c r="O18" s="23"/>
    </row>
    <row r="19" spans="1:15" ht="15" customHeight="1">
      <c r="A19" s="100" t="s">
        <v>18</v>
      </c>
      <c r="B19" s="119">
        <v>665</v>
      </c>
      <c r="C19" s="120">
        <v>200</v>
      </c>
      <c r="D19" s="121">
        <v>0</v>
      </c>
      <c r="E19" s="122">
        <v>0</v>
      </c>
      <c r="F19" s="123">
        <f t="shared" si="1"/>
        <v>865</v>
      </c>
      <c r="G19" s="119">
        <v>606</v>
      </c>
      <c r="H19" s="120">
        <v>194</v>
      </c>
      <c r="I19" s="121">
        <v>0</v>
      </c>
      <c r="J19" s="122">
        <v>0</v>
      </c>
      <c r="K19" s="123">
        <f t="shared" si="0"/>
        <v>800</v>
      </c>
      <c r="L19" s="140">
        <f t="shared" si="2"/>
        <v>1665</v>
      </c>
      <c r="M19" s="118">
        <f t="shared" si="3"/>
        <v>0</v>
      </c>
      <c r="N19" s="23"/>
      <c r="O19" s="23"/>
    </row>
    <row r="20" spans="1:15" ht="15" customHeight="1">
      <c r="A20" s="100" t="s">
        <v>82</v>
      </c>
      <c r="B20" s="119">
        <v>332</v>
      </c>
      <c r="C20" s="120">
        <v>68</v>
      </c>
      <c r="D20" s="121">
        <v>0</v>
      </c>
      <c r="E20" s="122">
        <v>0</v>
      </c>
      <c r="F20" s="123">
        <f t="shared" si="1"/>
        <v>400</v>
      </c>
      <c r="G20" s="119">
        <v>325</v>
      </c>
      <c r="H20" s="120">
        <v>68</v>
      </c>
      <c r="I20" s="121">
        <v>0</v>
      </c>
      <c r="J20" s="122">
        <v>0</v>
      </c>
      <c r="K20" s="123">
        <f t="shared" si="0"/>
        <v>393</v>
      </c>
      <c r="L20" s="140">
        <f t="shared" si="2"/>
        <v>793</v>
      </c>
      <c r="M20" s="118">
        <f t="shared" si="3"/>
        <v>0</v>
      </c>
      <c r="N20" s="23"/>
      <c r="O20" s="23"/>
    </row>
    <row r="21" spans="1:15" ht="15" customHeight="1">
      <c r="A21" s="100" t="s">
        <v>19</v>
      </c>
      <c r="B21" s="119">
        <v>1937</v>
      </c>
      <c r="C21" s="120">
        <v>642</v>
      </c>
      <c r="D21" s="121">
        <v>0</v>
      </c>
      <c r="E21" s="122">
        <v>0</v>
      </c>
      <c r="F21" s="123">
        <f t="shared" si="1"/>
        <v>2579</v>
      </c>
      <c r="G21" s="119">
        <v>1767</v>
      </c>
      <c r="H21" s="120">
        <v>636</v>
      </c>
      <c r="I21" s="121">
        <v>0</v>
      </c>
      <c r="J21" s="122">
        <v>0</v>
      </c>
      <c r="K21" s="123">
        <f t="shared" si="0"/>
        <v>2403</v>
      </c>
      <c r="L21" s="140">
        <f t="shared" si="2"/>
        <v>4982</v>
      </c>
      <c r="M21" s="118">
        <f t="shared" si="3"/>
        <v>0</v>
      </c>
      <c r="N21" s="23"/>
      <c r="O21" s="23"/>
    </row>
    <row r="22" spans="1:15" ht="15" customHeight="1">
      <c r="A22" s="100" t="s">
        <v>20</v>
      </c>
      <c r="B22" s="119">
        <v>1683</v>
      </c>
      <c r="C22" s="120">
        <v>285</v>
      </c>
      <c r="D22" s="121">
        <v>32</v>
      </c>
      <c r="E22" s="122">
        <v>0</v>
      </c>
      <c r="F22" s="123">
        <f t="shared" si="1"/>
        <v>2000</v>
      </c>
      <c r="G22" s="119">
        <v>1579</v>
      </c>
      <c r="H22" s="120">
        <v>261</v>
      </c>
      <c r="I22" s="121">
        <v>21</v>
      </c>
      <c r="J22" s="122">
        <v>0</v>
      </c>
      <c r="K22" s="123">
        <f t="shared" si="0"/>
        <v>1861</v>
      </c>
      <c r="L22" s="140">
        <f t="shared" si="2"/>
        <v>3808</v>
      </c>
      <c r="M22" s="118">
        <f t="shared" si="3"/>
        <v>53</v>
      </c>
      <c r="N22" s="23"/>
      <c r="O22" s="23"/>
    </row>
    <row r="23" spans="1:15" ht="15" customHeight="1">
      <c r="A23" s="100" t="s">
        <v>21</v>
      </c>
      <c r="B23" s="119">
        <v>335</v>
      </c>
      <c r="C23" s="120">
        <v>115</v>
      </c>
      <c r="D23" s="121">
        <v>17</v>
      </c>
      <c r="E23" s="122">
        <v>0</v>
      </c>
      <c r="F23" s="123">
        <f t="shared" si="1"/>
        <v>467</v>
      </c>
      <c r="G23" s="119">
        <v>323</v>
      </c>
      <c r="H23" s="120">
        <v>117</v>
      </c>
      <c r="I23" s="121">
        <v>6</v>
      </c>
      <c r="J23" s="122">
        <v>0</v>
      </c>
      <c r="K23" s="123">
        <f t="shared" si="0"/>
        <v>446</v>
      </c>
      <c r="L23" s="140">
        <f t="shared" si="2"/>
        <v>890</v>
      </c>
      <c r="M23" s="118">
        <f t="shared" si="3"/>
        <v>23</v>
      </c>
      <c r="N23" s="23"/>
      <c r="O23" s="23"/>
    </row>
    <row r="24" spans="1:15" ht="15" customHeight="1">
      <c r="A24" s="100" t="s">
        <v>83</v>
      </c>
      <c r="B24" s="119">
        <v>1225</v>
      </c>
      <c r="C24" s="120">
        <v>316</v>
      </c>
      <c r="D24" s="121">
        <v>27</v>
      </c>
      <c r="E24" s="122">
        <v>19</v>
      </c>
      <c r="F24" s="123">
        <f t="shared" si="1"/>
        <v>1587</v>
      </c>
      <c r="G24" s="119">
        <v>1244</v>
      </c>
      <c r="H24" s="120">
        <v>256</v>
      </c>
      <c r="I24" s="121">
        <v>21</v>
      </c>
      <c r="J24" s="122">
        <v>6</v>
      </c>
      <c r="K24" s="123">
        <f t="shared" si="0"/>
        <v>1527</v>
      </c>
      <c r="L24" s="140">
        <f t="shared" si="2"/>
        <v>3041</v>
      </c>
      <c r="M24" s="118">
        <f t="shared" si="3"/>
        <v>73</v>
      </c>
      <c r="N24" s="23"/>
      <c r="O24" s="23"/>
    </row>
    <row r="25" spans="1:15" ht="15" customHeight="1">
      <c r="A25" s="100" t="s">
        <v>84</v>
      </c>
      <c r="B25" s="124">
        <v>716</v>
      </c>
      <c r="C25" s="125">
        <v>251</v>
      </c>
      <c r="D25" s="126">
        <v>0</v>
      </c>
      <c r="E25" s="127">
        <v>0</v>
      </c>
      <c r="F25" s="128">
        <f t="shared" si="1"/>
        <v>967</v>
      </c>
      <c r="G25" s="124">
        <v>696</v>
      </c>
      <c r="H25" s="125">
        <v>232</v>
      </c>
      <c r="I25" s="126">
        <v>0</v>
      </c>
      <c r="J25" s="127">
        <v>0</v>
      </c>
      <c r="K25" s="128">
        <f t="shared" si="0"/>
        <v>928</v>
      </c>
      <c r="L25" s="141">
        <f t="shared" si="2"/>
        <v>1895</v>
      </c>
      <c r="M25" s="129">
        <f t="shared" si="3"/>
        <v>0</v>
      </c>
      <c r="N25" s="23"/>
      <c r="O25" s="23"/>
    </row>
    <row r="26" spans="1:15" ht="15" customHeight="1">
      <c r="A26" s="104" t="s">
        <v>22</v>
      </c>
      <c r="B26" s="130">
        <f>SUM(B7:B25)</f>
        <v>19377</v>
      </c>
      <c r="C26" s="131">
        <f t="shared" ref="C26:J26" si="4">SUM(C7:C25)</f>
        <v>7277</v>
      </c>
      <c r="D26" s="132">
        <f t="shared" si="4"/>
        <v>246</v>
      </c>
      <c r="E26" s="133">
        <f t="shared" si="4"/>
        <v>83</v>
      </c>
      <c r="F26" s="134">
        <f t="shared" si="1"/>
        <v>26983</v>
      </c>
      <c r="G26" s="130">
        <f t="shared" si="4"/>
        <v>18726</v>
      </c>
      <c r="H26" s="131">
        <f t="shared" si="4"/>
        <v>6956</v>
      </c>
      <c r="I26" s="132">
        <f t="shared" si="4"/>
        <v>133</v>
      </c>
      <c r="J26" s="133">
        <f t="shared" si="4"/>
        <v>36</v>
      </c>
      <c r="K26" s="134">
        <f t="shared" si="0"/>
        <v>25851</v>
      </c>
      <c r="L26" s="142">
        <f t="shared" si="2"/>
        <v>52336</v>
      </c>
      <c r="M26" s="136">
        <f t="shared" si="3"/>
        <v>498</v>
      </c>
      <c r="O26" s="23"/>
    </row>
    <row r="27" spans="1:15" ht="15" customHeight="1">
      <c r="A27" s="100" t="s">
        <v>100</v>
      </c>
      <c r="B27" s="119">
        <v>0</v>
      </c>
      <c r="C27" s="120">
        <v>130455</v>
      </c>
      <c r="D27" s="121">
        <v>0</v>
      </c>
      <c r="E27" s="122">
        <v>2086</v>
      </c>
      <c r="F27" s="123">
        <f t="shared" si="1"/>
        <v>132541</v>
      </c>
      <c r="G27" s="119">
        <v>0</v>
      </c>
      <c r="H27" s="120">
        <v>125573</v>
      </c>
      <c r="I27" s="121">
        <v>0</v>
      </c>
      <c r="J27" s="122">
        <v>782</v>
      </c>
      <c r="K27" s="123">
        <f t="shared" si="0"/>
        <v>126355</v>
      </c>
      <c r="L27" s="140">
        <f t="shared" si="2"/>
        <v>256028</v>
      </c>
      <c r="M27" s="118">
        <f t="shared" si="3"/>
        <v>2868</v>
      </c>
      <c r="N27" s="23"/>
      <c r="O27" s="23"/>
    </row>
    <row r="28" spans="1:15" ht="15" customHeight="1">
      <c r="A28" s="100" t="s">
        <v>101</v>
      </c>
      <c r="B28" s="124">
        <v>84187</v>
      </c>
      <c r="C28" s="125">
        <v>0</v>
      </c>
      <c r="D28" s="126">
        <v>955</v>
      </c>
      <c r="E28" s="127">
        <v>0</v>
      </c>
      <c r="F28" s="128">
        <f t="shared" si="1"/>
        <v>85142</v>
      </c>
      <c r="G28" s="124">
        <v>80683</v>
      </c>
      <c r="H28" s="125">
        <v>0</v>
      </c>
      <c r="I28" s="126">
        <v>413</v>
      </c>
      <c r="J28" s="127">
        <v>0</v>
      </c>
      <c r="K28" s="128">
        <f t="shared" si="0"/>
        <v>81096</v>
      </c>
      <c r="L28" s="141">
        <f t="shared" si="2"/>
        <v>164870</v>
      </c>
      <c r="M28" s="129">
        <f t="shared" si="3"/>
        <v>1368</v>
      </c>
      <c r="N28" s="23"/>
      <c r="O28" s="23"/>
    </row>
    <row r="29" spans="1:15" ht="15" customHeight="1">
      <c r="A29" s="143" t="s">
        <v>29</v>
      </c>
      <c r="B29" s="305">
        <f>B27+B28</f>
        <v>84187</v>
      </c>
      <c r="C29" s="306">
        <f t="shared" ref="C29:J29" si="5">C27+C28</f>
        <v>130455</v>
      </c>
      <c r="D29" s="307">
        <f t="shared" si="5"/>
        <v>955</v>
      </c>
      <c r="E29" s="306">
        <f t="shared" si="5"/>
        <v>2086</v>
      </c>
      <c r="F29" s="308">
        <f t="shared" si="1"/>
        <v>217683</v>
      </c>
      <c r="G29" s="305">
        <f t="shared" si="5"/>
        <v>80683</v>
      </c>
      <c r="H29" s="306">
        <f t="shared" si="5"/>
        <v>125573</v>
      </c>
      <c r="I29" s="307">
        <f t="shared" si="5"/>
        <v>413</v>
      </c>
      <c r="J29" s="306">
        <f t="shared" si="5"/>
        <v>782</v>
      </c>
      <c r="K29" s="308">
        <f t="shared" si="0"/>
        <v>207451</v>
      </c>
      <c r="L29" s="309">
        <f t="shared" si="2"/>
        <v>420898</v>
      </c>
      <c r="M29" s="304">
        <f t="shared" si="3"/>
        <v>4236</v>
      </c>
      <c r="O29" s="23"/>
    </row>
    <row r="30" spans="1:15" ht="16.350000000000001" customHeight="1">
      <c r="A30" s="469" t="s">
        <v>227</v>
      </c>
      <c r="B30" s="487"/>
      <c r="C30" s="487"/>
      <c r="D30" s="487"/>
      <c r="E30" s="487"/>
      <c r="F30" s="487"/>
      <c r="G30" s="487"/>
      <c r="H30" s="487"/>
      <c r="I30" s="487"/>
      <c r="J30" s="487"/>
      <c r="K30" s="487"/>
      <c r="L30" s="487"/>
      <c r="M30" s="488"/>
    </row>
    <row r="31" spans="1:15" ht="16.350000000000001" customHeight="1">
      <c r="A31" s="466" t="s">
        <v>228</v>
      </c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6"/>
    </row>
    <row r="32" spans="1:15" ht="16.350000000000001" customHeight="1">
      <c r="A32" s="451" t="s">
        <v>224</v>
      </c>
      <c r="B32" s="483"/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M32" s="484"/>
    </row>
    <row r="33" spans="1:13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s="19" customFormat="1" ht="15" customHeight="1">
      <c r="A34" s="84" t="s">
        <v>154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s="19" customFormat="1" ht="1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s="19" customFormat="1" ht="15" customHeight="1">
      <c r="A37" s="111" t="s">
        <v>47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</sheetData>
  <sheetProtection selectLockedCells="1" selectUnlockedCells="1"/>
  <mergeCells count="18">
    <mergeCell ref="A2:M2"/>
    <mergeCell ref="A1:M1"/>
    <mergeCell ref="A31:M31"/>
    <mergeCell ref="A30:M30"/>
    <mergeCell ref="K5:K6"/>
    <mergeCell ref="L5:L6"/>
    <mergeCell ref="M5:M6"/>
    <mergeCell ref="A32:M32"/>
    <mergeCell ref="A3:M3"/>
    <mergeCell ref="A4:A6"/>
    <mergeCell ref="B4:F4"/>
    <mergeCell ref="G4:K4"/>
    <mergeCell ref="L4:M4"/>
    <mergeCell ref="B5:C5"/>
    <mergeCell ref="D5:E5"/>
    <mergeCell ref="F5:F6"/>
    <mergeCell ref="G5:H5"/>
    <mergeCell ref="I5:J5"/>
  </mergeCells>
  <hyperlinks>
    <hyperlink ref="A37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>
    <pageSetUpPr fitToPage="1"/>
  </sheetPr>
  <dimension ref="A1:O37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85546875" style="1" customWidth="1"/>
    <col min="2" max="13" width="13.28515625" style="1" customWidth="1"/>
    <col min="14" max="14" width="7.85546875" style="1" customWidth="1"/>
    <col min="15" max="15" width="9.140625" style="1" customWidth="1"/>
    <col min="16" max="16384" width="7.85546875" style="1"/>
  </cols>
  <sheetData>
    <row r="1" spans="1:15" ht="19.350000000000001" customHeight="1">
      <c r="A1" s="475" t="s">
        <v>237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7"/>
    </row>
    <row r="2" spans="1:15" ht="19.350000000000001" customHeight="1">
      <c r="A2" s="472" t="s">
        <v>238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4"/>
    </row>
    <row r="3" spans="1:15" ht="19.350000000000001" customHeight="1">
      <c r="A3" s="463" t="s">
        <v>421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5"/>
    </row>
    <row r="4" spans="1:15" s="8" customFormat="1" ht="20.100000000000001" customHeight="1">
      <c r="A4" s="489"/>
      <c r="B4" s="478" t="s">
        <v>25</v>
      </c>
      <c r="C4" s="479"/>
      <c r="D4" s="479"/>
      <c r="E4" s="479"/>
      <c r="F4" s="480"/>
      <c r="G4" s="478" t="s">
        <v>26</v>
      </c>
      <c r="H4" s="479"/>
      <c r="I4" s="479"/>
      <c r="J4" s="479"/>
      <c r="K4" s="480"/>
      <c r="L4" s="481" t="s">
        <v>28</v>
      </c>
      <c r="M4" s="482"/>
    </row>
    <row r="5" spans="1:15" s="10" customFormat="1" ht="20.100000000000001" customHeight="1">
      <c r="A5" s="489"/>
      <c r="B5" s="456" t="s">
        <v>108</v>
      </c>
      <c r="C5" s="457"/>
      <c r="D5" s="458" t="s">
        <v>109</v>
      </c>
      <c r="E5" s="459"/>
      <c r="F5" s="454" t="s">
        <v>28</v>
      </c>
      <c r="G5" s="456" t="s">
        <v>108</v>
      </c>
      <c r="H5" s="457"/>
      <c r="I5" s="458" t="s">
        <v>109</v>
      </c>
      <c r="J5" s="459"/>
      <c r="K5" s="454" t="s">
        <v>28</v>
      </c>
      <c r="L5" s="460" t="s">
        <v>108</v>
      </c>
      <c r="M5" s="460" t="s">
        <v>109</v>
      </c>
    </row>
    <row r="6" spans="1:15" s="10" customFormat="1" ht="20.100000000000001" customHeight="1">
      <c r="A6" s="490"/>
      <c r="B6" s="112" t="s">
        <v>294</v>
      </c>
      <c r="C6" s="112" t="s">
        <v>68</v>
      </c>
      <c r="D6" s="112" t="s">
        <v>69</v>
      </c>
      <c r="E6" s="182" t="s">
        <v>68</v>
      </c>
      <c r="F6" s="491"/>
      <c r="G6" s="112" t="s">
        <v>69</v>
      </c>
      <c r="H6" s="182" t="s">
        <v>68</v>
      </c>
      <c r="I6" s="112" t="s">
        <v>69</v>
      </c>
      <c r="J6" s="182" t="s">
        <v>68</v>
      </c>
      <c r="K6" s="455"/>
      <c r="L6" s="461"/>
      <c r="M6" s="461"/>
    </row>
    <row r="7" spans="1:15" ht="15" customHeight="1">
      <c r="A7" s="96" t="s">
        <v>8</v>
      </c>
      <c r="B7" s="113">
        <v>3900</v>
      </c>
      <c r="C7" s="114">
        <v>1460</v>
      </c>
      <c r="D7" s="115">
        <v>137</v>
      </c>
      <c r="E7" s="116">
        <v>68</v>
      </c>
      <c r="F7" s="144">
        <f>SUM(B7:E7)</f>
        <v>5565</v>
      </c>
      <c r="G7" s="113">
        <v>3837</v>
      </c>
      <c r="H7" s="114">
        <v>1508</v>
      </c>
      <c r="I7" s="115">
        <v>83</v>
      </c>
      <c r="J7" s="116">
        <v>21</v>
      </c>
      <c r="K7" s="117">
        <f t="shared" ref="K7:K29" si="0">SUM(G7:J7)</f>
        <v>5449</v>
      </c>
      <c r="L7" s="138">
        <f>B7+C7+G7+H7</f>
        <v>10705</v>
      </c>
      <c r="M7" s="139">
        <f>D7+E7+I7+J7</f>
        <v>309</v>
      </c>
      <c r="N7" s="23"/>
      <c r="O7" s="23"/>
    </row>
    <row r="8" spans="1:15" ht="15" customHeight="1">
      <c r="A8" s="100" t="s">
        <v>9</v>
      </c>
      <c r="B8" s="119">
        <v>901</v>
      </c>
      <c r="C8" s="120">
        <v>208</v>
      </c>
      <c r="D8" s="121">
        <v>158</v>
      </c>
      <c r="E8" s="122">
        <v>0</v>
      </c>
      <c r="F8" s="123">
        <f t="shared" ref="F8:F29" si="1">SUM(B8:E8)</f>
        <v>1267</v>
      </c>
      <c r="G8" s="119">
        <v>897</v>
      </c>
      <c r="H8" s="120">
        <v>206</v>
      </c>
      <c r="I8" s="121">
        <v>78</v>
      </c>
      <c r="J8" s="122">
        <v>0</v>
      </c>
      <c r="K8" s="123">
        <f t="shared" si="0"/>
        <v>1181</v>
      </c>
      <c r="L8" s="140">
        <f t="shared" ref="L8:L29" si="2">B8+C8+G8+H8</f>
        <v>2212</v>
      </c>
      <c r="M8" s="118">
        <f t="shared" ref="M8:M29" si="3">D8+E8+I8+J8</f>
        <v>236</v>
      </c>
      <c r="N8" s="23"/>
      <c r="O8" s="23"/>
    </row>
    <row r="9" spans="1:15" ht="15" customHeight="1">
      <c r="A9" s="100" t="s">
        <v>80</v>
      </c>
      <c r="B9" s="119">
        <v>540</v>
      </c>
      <c r="C9" s="120">
        <v>341</v>
      </c>
      <c r="D9" s="121">
        <v>108</v>
      </c>
      <c r="E9" s="122">
        <v>126</v>
      </c>
      <c r="F9" s="123">
        <f t="shared" si="1"/>
        <v>1115</v>
      </c>
      <c r="G9" s="119">
        <v>532</v>
      </c>
      <c r="H9" s="120">
        <v>351</v>
      </c>
      <c r="I9" s="121">
        <v>46</v>
      </c>
      <c r="J9" s="122">
        <v>61</v>
      </c>
      <c r="K9" s="123">
        <f t="shared" si="0"/>
        <v>990</v>
      </c>
      <c r="L9" s="140">
        <f t="shared" si="2"/>
        <v>1764</v>
      </c>
      <c r="M9" s="118">
        <f t="shared" si="3"/>
        <v>341</v>
      </c>
      <c r="N9" s="23"/>
      <c r="O9" s="23"/>
    </row>
    <row r="10" spans="1:15" ht="15" customHeight="1">
      <c r="A10" s="100" t="s">
        <v>10</v>
      </c>
      <c r="B10" s="119">
        <v>6301</v>
      </c>
      <c r="C10" s="120">
        <v>2042</v>
      </c>
      <c r="D10" s="121">
        <v>478</v>
      </c>
      <c r="E10" s="122">
        <v>66</v>
      </c>
      <c r="F10" s="123">
        <f t="shared" si="1"/>
        <v>8887</v>
      </c>
      <c r="G10" s="119">
        <v>6019</v>
      </c>
      <c r="H10" s="120">
        <v>1980</v>
      </c>
      <c r="I10" s="121">
        <v>183</v>
      </c>
      <c r="J10" s="122">
        <v>27</v>
      </c>
      <c r="K10" s="123">
        <f t="shared" si="0"/>
        <v>8209</v>
      </c>
      <c r="L10" s="140">
        <f t="shared" si="2"/>
        <v>16342</v>
      </c>
      <c r="M10" s="118">
        <f t="shared" si="3"/>
        <v>754</v>
      </c>
      <c r="N10" s="23"/>
      <c r="O10" s="23"/>
    </row>
    <row r="11" spans="1:15" ht="15" customHeight="1">
      <c r="A11" s="100" t="s">
        <v>11</v>
      </c>
      <c r="B11" s="119">
        <v>1326</v>
      </c>
      <c r="C11" s="120">
        <v>424</v>
      </c>
      <c r="D11" s="121">
        <v>73</v>
      </c>
      <c r="E11" s="122">
        <v>0</v>
      </c>
      <c r="F11" s="123">
        <f t="shared" si="1"/>
        <v>1823</v>
      </c>
      <c r="G11" s="119">
        <v>1345</v>
      </c>
      <c r="H11" s="120">
        <v>407</v>
      </c>
      <c r="I11" s="121">
        <v>50</v>
      </c>
      <c r="J11" s="122">
        <v>0</v>
      </c>
      <c r="K11" s="123">
        <f t="shared" si="0"/>
        <v>1802</v>
      </c>
      <c r="L11" s="140">
        <f t="shared" si="2"/>
        <v>3502</v>
      </c>
      <c r="M11" s="118">
        <f t="shared" si="3"/>
        <v>123</v>
      </c>
      <c r="N11" s="23"/>
      <c r="O11" s="23"/>
    </row>
    <row r="12" spans="1:15" ht="15" customHeight="1">
      <c r="A12" s="100" t="s">
        <v>12</v>
      </c>
      <c r="B12" s="119">
        <v>1088</v>
      </c>
      <c r="C12" s="120">
        <v>385</v>
      </c>
      <c r="D12" s="121">
        <v>0</v>
      </c>
      <c r="E12" s="122">
        <v>0</v>
      </c>
      <c r="F12" s="123">
        <f t="shared" si="1"/>
        <v>1473</v>
      </c>
      <c r="G12" s="119">
        <v>1002</v>
      </c>
      <c r="H12" s="120">
        <v>424</v>
      </c>
      <c r="I12" s="121">
        <v>0</v>
      </c>
      <c r="J12" s="122">
        <v>0</v>
      </c>
      <c r="K12" s="123">
        <f t="shared" si="0"/>
        <v>1426</v>
      </c>
      <c r="L12" s="140">
        <f t="shared" si="2"/>
        <v>2899</v>
      </c>
      <c r="M12" s="118">
        <f t="shared" si="3"/>
        <v>0</v>
      </c>
      <c r="N12" s="23"/>
      <c r="O12" s="23"/>
    </row>
    <row r="13" spans="1:15" ht="15" customHeight="1">
      <c r="A13" s="100" t="s">
        <v>13</v>
      </c>
      <c r="B13" s="119">
        <v>1667</v>
      </c>
      <c r="C13" s="120">
        <v>224</v>
      </c>
      <c r="D13" s="121">
        <v>151</v>
      </c>
      <c r="E13" s="122">
        <v>0</v>
      </c>
      <c r="F13" s="123">
        <f t="shared" si="1"/>
        <v>2042</v>
      </c>
      <c r="G13" s="119">
        <v>1666</v>
      </c>
      <c r="H13" s="120">
        <v>274</v>
      </c>
      <c r="I13" s="121">
        <v>67</v>
      </c>
      <c r="J13" s="122">
        <v>0</v>
      </c>
      <c r="K13" s="123">
        <f t="shared" si="0"/>
        <v>2007</v>
      </c>
      <c r="L13" s="140">
        <f t="shared" si="2"/>
        <v>3831</v>
      </c>
      <c r="M13" s="118">
        <f t="shared" si="3"/>
        <v>218</v>
      </c>
      <c r="N13" s="23"/>
      <c r="O13" s="23"/>
    </row>
    <row r="14" spans="1:15" ht="15" customHeight="1">
      <c r="A14" s="100" t="s">
        <v>14</v>
      </c>
      <c r="B14" s="119">
        <v>758</v>
      </c>
      <c r="C14" s="120">
        <v>308</v>
      </c>
      <c r="D14" s="121">
        <v>182</v>
      </c>
      <c r="E14" s="122">
        <v>0</v>
      </c>
      <c r="F14" s="123">
        <f t="shared" si="1"/>
        <v>1248</v>
      </c>
      <c r="G14" s="119">
        <v>782</v>
      </c>
      <c r="H14" s="120">
        <v>301</v>
      </c>
      <c r="I14" s="121">
        <v>88</v>
      </c>
      <c r="J14" s="122">
        <v>0</v>
      </c>
      <c r="K14" s="123">
        <f t="shared" si="0"/>
        <v>1171</v>
      </c>
      <c r="L14" s="140">
        <f t="shared" si="2"/>
        <v>2149</v>
      </c>
      <c r="M14" s="118">
        <f t="shared" si="3"/>
        <v>270</v>
      </c>
      <c r="N14" s="23"/>
      <c r="O14" s="23"/>
    </row>
    <row r="15" spans="1:15" ht="15" customHeight="1">
      <c r="A15" s="100" t="s">
        <v>15</v>
      </c>
      <c r="B15" s="119">
        <v>1817</v>
      </c>
      <c r="C15" s="120">
        <v>129</v>
      </c>
      <c r="D15" s="121">
        <v>176</v>
      </c>
      <c r="E15" s="122">
        <v>0</v>
      </c>
      <c r="F15" s="123">
        <f t="shared" si="1"/>
        <v>2122</v>
      </c>
      <c r="G15" s="119">
        <v>1676</v>
      </c>
      <c r="H15" s="120">
        <v>155</v>
      </c>
      <c r="I15" s="121">
        <v>73</v>
      </c>
      <c r="J15" s="122">
        <v>0</v>
      </c>
      <c r="K15" s="123">
        <f t="shared" si="0"/>
        <v>1904</v>
      </c>
      <c r="L15" s="140">
        <f t="shared" si="2"/>
        <v>3777</v>
      </c>
      <c r="M15" s="118">
        <f t="shared" si="3"/>
        <v>249</v>
      </c>
      <c r="N15" s="23"/>
      <c r="O15" s="23"/>
    </row>
    <row r="16" spans="1:15" ht="15" customHeight="1">
      <c r="A16" s="100" t="s">
        <v>16</v>
      </c>
      <c r="B16" s="119">
        <v>1859</v>
      </c>
      <c r="C16" s="120">
        <v>763</v>
      </c>
      <c r="D16" s="121">
        <v>59</v>
      </c>
      <c r="E16" s="122">
        <v>0</v>
      </c>
      <c r="F16" s="123">
        <f t="shared" si="1"/>
        <v>2681</v>
      </c>
      <c r="G16" s="119">
        <v>1909</v>
      </c>
      <c r="H16" s="120">
        <v>771</v>
      </c>
      <c r="I16" s="121">
        <v>42</v>
      </c>
      <c r="J16" s="122">
        <v>0</v>
      </c>
      <c r="K16" s="123">
        <f t="shared" si="0"/>
        <v>2722</v>
      </c>
      <c r="L16" s="140">
        <f t="shared" si="2"/>
        <v>5302</v>
      </c>
      <c r="M16" s="118">
        <f t="shared" si="3"/>
        <v>101</v>
      </c>
      <c r="N16" s="23"/>
      <c r="O16" s="23"/>
    </row>
    <row r="17" spans="1:15" ht="15" customHeight="1">
      <c r="A17" s="100" t="s">
        <v>17</v>
      </c>
      <c r="B17" s="119">
        <v>682</v>
      </c>
      <c r="C17" s="120">
        <v>386</v>
      </c>
      <c r="D17" s="121">
        <v>16</v>
      </c>
      <c r="E17" s="122">
        <v>0</v>
      </c>
      <c r="F17" s="123">
        <f t="shared" si="1"/>
        <v>1084</v>
      </c>
      <c r="G17" s="119">
        <v>652</v>
      </c>
      <c r="H17" s="120">
        <v>370</v>
      </c>
      <c r="I17" s="121">
        <v>16</v>
      </c>
      <c r="J17" s="122">
        <v>0</v>
      </c>
      <c r="K17" s="123">
        <f t="shared" si="0"/>
        <v>1038</v>
      </c>
      <c r="L17" s="140">
        <f t="shared" si="2"/>
        <v>2090</v>
      </c>
      <c r="M17" s="118">
        <f t="shared" si="3"/>
        <v>32</v>
      </c>
      <c r="N17" s="23"/>
      <c r="O17" s="23"/>
    </row>
    <row r="18" spans="1:15" ht="15" customHeight="1">
      <c r="A18" s="100" t="s">
        <v>81</v>
      </c>
      <c r="B18" s="119">
        <v>2942</v>
      </c>
      <c r="C18" s="120">
        <v>904</v>
      </c>
      <c r="D18" s="121">
        <v>177</v>
      </c>
      <c r="E18" s="122">
        <v>61</v>
      </c>
      <c r="F18" s="123">
        <f t="shared" si="1"/>
        <v>4084</v>
      </c>
      <c r="G18" s="119">
        <v>2827</v>
      </c>
      <c r="H18" s="120">
        <v>923</v>
      </c>
      <c r="I18" s="121">
        <v>71</v>
      </c>
      <c r="J18" s="122">
        <v>49</v>
      </c>
      <c r="K18" s="123">
        <f t="shared" si="0"/>
        <v>3870</v>
      </c>
      <c r="L18" s="140">
        <f t="shared" si="2"/>
        <v>7596</v>
      </c>
      <c r="M18" s="118">
        <f t="shared" si="3"/>
        <v>358</v>
      </c>
      <c r="N18" s="23"/>
      <c r="O18" s="23"/>
    </row>
    <row r="19" spans="1:15" ht="15" customHeight="1">
      <c r="A19" s="100" t="s">
        <v>18</v>
      </c>
      <c r="B19" s="119">
        <v>1215</v>
      </c>
      <c r="C19" s="120">
        <v>241</v>
      </c>
      <c r="D19" s="121">
        <v>76</v>
      </c>
      <c r="E19" s="122">
        <v>0</v>
      </c>
      <c r="F19" s="123">
        <f t="shared" si="1"/>
        <v>1532</v>
      </c>
      <c r="G19" s="119">
        <v>1177</v>
      </c>
      <c r="H19" s="120">
        <v>215</v>
      </c>
      <c r="I19" s="121">
        <v>36</v>
      </c>
      <c r="J19" s="122">
        <v>0</v>
      </c>
      <c r="K19" s="123">
        <f t="shared" si="0"/>
        <v>1428</v>
      </c>
      <c r="L19" s="140">
        <f t="shared" si="2"/>
        <v>2848</v>
      </c>
      <c r="M19" s="118">
        <f t="shared" si="3"/>
        <v>112</v>
      </c>
      <c r="N19" s="23"/>
      <c r="O19" s="23"/>
    </row>
    <row r="20" spans="1:15" ht="15" customHeight="1">
      <c r="A20" s="100" t="s">
        <v>82</v>
      </c>
      <c r="B20" s="119">
        <v>672</v>
      </c>
      <c r="C20" s="120">
        <v>121</v>
      </c>
      <c r="D20" s="121">
        <v>56</v>
      </c>
      <c r="E20" s="122">
        <v>0</v>
      </c>
      <c r="F20" s="123">
        <f t="shared" si="1"/>
        <v>849</v>
      </c>
      <c r="G20" s="119">
        <v>673</v>
      </c>
      <c r="H20" s="120">
        <v>96</v>
      </c>
      <c r="I20" s="121">
        <v>53</v>
      </c>
      <c r="J20" s="122">
        <v>0</v>
      </c>
      <c r="K20" s="123">
        <f t="shared" si="0"/>
        <v>822</v>
      </c>
      <c r="L20" s="140">
        <f t="shared" si="2"/>
        <v>1562</v>
      </c>
      <c r="M20" s="118">
        <f t="shared" si="3"/>
        <v>109</v>
      </c>
      <c r="N20" s="23"/>
      <c r="O20" s="23"/>
    </row>
    <row r="21" spans="1:15" ht="15" customHeight="1">
      <c r="A21" s="100" t="s">
        <v>19</v>
      </c>
      <c r="B21" s="119">
        <v>3828</v>
      </c>
      <c r="C21" s="120">
        <v>943</v>
      </c>
      <c r="D21" s="121">
        <v>145</v>
      </c>
      <c r="E21" s="122">
        <v>0</v>
      </c>
      <c r="F21" s="123">
        <f t="shared" si="1"/>
        <v>4916</v>
      </c>
      <c r="G21" s="119">
        <v>3796</v>
      </c>
      <c r="H21" s="120">
        <v>870</v>
      </c>
      <c r="I21" s="121">
        <v>89</v>
      </c>
      <c r="J21" s="122">
        <v>0</v>
      </c>
      <c r="K21" s="123">
        <f t="shared" si="0"/>
        <v>4755</v>
      </c>
      <c r="L21" s="140">
        <f t="shared" si="2"/>
        <v>9437</v>
      </c>
      <c r="M21" s="118">
        <f t="shared" si="3"/>
        <v>234</v>
      </c>
      <c r="N21" s="23"/>
      <c r="O21" s="23"/>
    </row>
    <row r="22" spans="1:15" ht="15" customHeight="1">
      <c r="A22" s="100" t="s">
        <v>20</v>
      </c>
      <c r="B22" s="119">
        <v>3055</v>
      </c>
      <c r="C22" s="120">
        <v>415</v>
      </c>
      <c r="D22" s="121">
        <v>295</v>
      </c>
      <c r="E22" s="122">
        <v>0</v>
      </c>
      <c r="F22" s="123">
        <f t="shared" si="1"/>
        <v>3765</v>
      </c>
      <c r="G22" s="119">
        <v>3041</v>
      </c>
      <c r="H22" s="120">
        <v>444</v>
      </c>
      <c r="I22" s="121">
        <v>154</v>
      </c>
      <c r="J22" s="122">
        <v>0</v>
      </c>
      <c r="K22" s="123">
        <f t="shared" si="0"/>
        <v>3639</v>
      </c>
      <c r="L22" s="140">
        <f t="shared" si="2"/>
        <v>6955</v>
      </c>
      <c r="M22" s="118">
        <f t="shared" si="3"/>
        <v>449</v>
      </c>
      <c r="N22" s="23"/>
      <c r="O22" s="23"/>
    </row>
    <row r="23" spans="1:15" ht="15" customHeight="1">
      <c r="A23" s="100" t="s">
        <v>21</v>
      </c>
      <c r="B23" s="119">
        <v>520</v>
      </c>
      <c r="C23" s="120">
        <v>177</v>
      </c>
      <c r="D23" s="121">
        <v>62</v>
      </c>
      <c r="E23" s="122">
        <v>0</v>
      </c>
      <c r="F23" s="123">
        <f t="shared" si="1"/>
        <v>759</v>
      </c>
      <c r="G23" s="119">
        <v>551</v>
      </c>
      <c r="H23" s="120">
        <v>181</v>
      </c>
      <c r="I23" s="121">
        <v>42</v>
      </c>
      <c r="J23" s="122">
        <v>0</v>
      </c>
      <c r="K23" s="123">
        <f t="shared" si="0"/>
        <v>774</v>
      </c>
      <c r="L23" s="140">
        <f t="shared" si="2"/>
        <v>1429</v>
      </c>
      <c r="M23" s="118">
        <f t="shared" si="3"/>
        <v>104</v>
      </c>
      <c r="N23" s="23"/>
      <c r="O23" s="23"/>
    </row>
    <row r="24" spans="1:15" ht="15" customHeight="1">
      <c r="A24" s="100" t="s">
        <v>83</v>
      </c>
      <c r="B24" s="119">
        <v>2176</v>
      </c>
      <c r="C24" s="120">
        <v>428</v>
      </c>
      <c r="D24" s="121">
        <v>129</v>
      </c>
      <c r="E24" s="122">
        <v>61</v>
      </c>
      <c r="F24" s="123">
        <f t="shared" si="1"/>
        <v>2794</v>
      </c>
      <c r="G24" s="119">
        <v>2111</v>
      </c>
      <c r="H24" s="120">
        <v>375</v>
      </c>
      <c r="I24" s="121">
        <v>71</v>
      </c>
      <c r="J24" s="122">
        <v>16</v>
      </c>
      <c r="K24" s="123">
        <f t="shared" si="0"/>
        <v>2573</v>
      </c>
      <c r="L24" s="140">
        <f t="shared" si="2"/>
        <v>5090</v>
      </c>
      <c r="M24" s="118">
        <f t="shared" si="3"/>
        <v>277</v>
      </c>
      <c r="N24" s="23"/>
      <c r="O24" s="23"/>
    </row>
    <row r="25" spans="1:15" ht="15" customHeight="1">
      <c r="A25" s="100" t="s">
        <v>84</v>
      </c>
      <c r="B25" s="124">
        <v>1372</v>
      </c>
      <c r="C25" s="125">
        <v>413</v>
      </c>
      <c r="D25" s="126">
        <v>47</v>
      </c>
      <c r="E25" s="127">
        <v>49</v>
      </c>
      <c r="F25" s="128">
        <f t="shared" si="1"/>
        <v>1881</v>
      </c>
      <c r="G25" s="124">
        <v>1304</v>
      </c>
      <c r="H25" s="125">
        <v>402</v>
      </c>
      <c r="I25" s="126">
        <v>33</v>
      </c>
      <c r="J25" s="127">
        <v>31</v>
      </c>
      <c r="K25" s="128">
        <f t="shared" si="0"/>
        <v>1770</v>
      </c>
      <c r="L25" s="141">
        <f t="shared" si="2"/>
        <v>3491</v>
      </c>
      <c r="M25" s="129">
        <f t="shared" si="3"/>
        <v>160</v>
      </c>
      <c r="N25" s="23"/>
      <c r="O25" s="23"/>
    </row>
    <row r="26" spans="1:15" ht="15" customHeight="1">
      <c r="A26" s="104" t="s">
        <v>22</v>
      </c>
      <c r="B26" s="130">
        <f>SUM(B7:B25)</f>
        <v>36619</v>
      </c>
      <c r="C26" s="131">
        <f t="shared" ref="C26:J26" si="4">SUM(C7:C25)</f>
        <v>10312</v>
      </c>
      <c r="D26" s="132">
        <f t="shared" si="4"/>
        <v>2525</v>
      </c>
      <c r="E26" s="133">
        <f t="shared" si="4"/>
        <v>431</v>
      </c>
      <c r="F26" s="134">
        <f t="shared" si="1"/>
        <v>49887</v>
      </c>
      <c r="G26" s="130">
        <f t="shared" si="4"/>
        <v>35797</v>
      </c>
      <c r="H26" s="131">
        <f t="shared" si="4"/>
        <v>10253</v>
      </c>
      <c r="I26" s="132">
        <f t="shared" si="4"/>
        <v>1275</v>
      </c>
      <c r="J26" s="133">
        <f t="shared" si="4"/>
        <v>205</v>
      </c>
      <c r="K26" s="134">
        <f t="shared" si="0"/>
        <v>47530</v>
      </c>
      <c r="L26" s="142">
        <f t="shared" si="2"/>
        <v>92981</v>
      </c>
      <c r="M26" s="136">
        <f t="shared" si="3"/>
        <v>4436</v>
      </c>
      <c r="N26" s="23"/>
      <c r="O26" s="23"/>
    </row>
    <row r="27" spans="1:15" ht="15" customHeight="1">
      <c r="A27" s="100" t="s">
        <v>100</v>
      </c>
      <c r="B27" s="119">
        <v>0</v>
      </c>
      <c r="C27" s="120">
        <v>219146</v>
      </c>
      <c r="D27" s="121">
        <v>0</v>
      </c>
      <c r="E27" s="122">
        <v>18037</v>
      </c>
      <c r="F27" s="123">
        <f t="shared" si="1"/>
        <v>237183</v>
      </c>
      <c r="G27" s="119">
        <v>0</v>
      </c>
      <c r="H27" s="120">
        <v>217560</v>
      </c>
      <c r="I27" s="121">
        <v>0</v>
      </c>
      <c r="J27" s="122">
        <v>9369</v>
      </c>
      <c r="K27" s="123">
        <f t="shared" si="0"/>
        <v>226929</v>
      </c>
      <c r="L27" s="140">
        <f t="shared" si="2"/>
        <v>436706</v>
      </c>
      <c r="M27" s="118">
        <f t="shared" si="3"/>
        <v>27406</v>
      </c>
      <c r="N27" s="23"/>
      <c r="O27" s="23"/>
    </row>
    <row r="28" spans="1:15" ht="15" customHeight="1">
      <c r="A28" s="100" t="s">
        <v>101</v>
      </c>
      <c r="B28" s="124">
        <v>157739</v>
      </c>
      <c r="C28" s="125">
        <v>0</v>
      </c>
      <c r="D28" s="126">
        <v>10623</v>
      </c>
      <c r="E28" s="127">
        <v>0</v>
      </c>
      <c r="F28" s="128">
        <f t="shared" si="1"/>
        <v>168362</v>
      </c>
      <c r="G28" s="124">
        <v>154099</v>
      </c>
      <c r="H28" s="125">
        <v>0</v>
      </c>
      <c r="I28" s="126">
        <v>5345</v>
      </c>
      <c r="J28" s="127">
        <v>0</v>
      </c>
      <c r="K28" s="128">
        <f t="shared" si="0"/>
        <v>159444</v>
      </c>
      <c r="L28" s="141">
        <f t="shared" si="2"/>
        <v>311838</v>
      </c>
      <c r="M28" s="129">
        <f t="shared" si="3"/>
        <v>15968</v>
      </c>
      <c r="N28" s="23"/>
      <c r="O28" s="23"/>
    </row>
    <row r="29" spans="1:15" ht="15" customHeight="1">
      <c r="A29" s="143" t="s">
        <v>29</v>
      </c>
      <c r="B29" s="305">
        <f>B27+B28</f>
        <v>157739</v>
      </c>
      <c r="C29" s="306">
        <f t="shared" ref="C29:J29" si="5">C27+C28</f>
        <v>219146</v>
      </c>
      <c r="D29" s="307">
        <f t="shared" si="5"/>
        <v>10623</v>
      </c>
      <c r="E29" s="306">
        <f t="shared" si="5"/>
        <v>18037</v>
      </c>
      <c r="F29" s="308">
        <f t="shared" si="1"/>
        <v>405545</v>
      </c>
      <c r="G29" s="305">
        <f t="shared" si="5"/>
        <v>154099</v>
      </c>
      <c r="H29" s="306">
        <f t="shared" si="5"/>
        <v>217560</v>
      </c>
      <c r="I29" s="307">
        <f t="shared" si="5"/>
        <v>5345</v>
      </c>
      <c r="J29" s="306">
        <f t="shared" si="5"/>
        <v>9369</v>
      </c>
      <c r="K29" s="308">
        <f t="shared" si="0"/>
        <v>386373</v>
      </c>
      <c r="L29" s="309">
        <f t="shared" si="2"/>
        <v>748544</v>
      </c>
      <c r="M29" s="304">
        <f t="shared" si="3"/>
        <v>43374</v>
      </c>
      <c r="O29" s="23"/>
    </row>
    <row r="30" spans="1:15" ht="16.350000000000001" customHeight="1">
      <c r="A30" s="469" t="s">
        <v>227</v>
      </c>
      <c r="B30" s="487"/>
      <c r="C30" s="487"/>
      <c r="D30" s="487"/>
      <c r="E30" s="487"/>
      <c r="F30" s="487"/>
      <c r="G30" s="487"/>
      <c r="H30" s="487"/>
      <c r="I30" s="487"/>
      <c r="J30" s="487"/>
      <c r="K30" s="487"/>
      <c r="L30" s="487"/>
      <c r="M30" s="488"/>
    </row>
    <row r="31" spans="1:15" ht="16.350000000000001" customHeight="1">
      <c r="A31" s="466" t="s">
        <v>228</v>
      </c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6"/>
    </row>
    <row r="32" spans="1:15" ht="16.350000000000001" customHeight="1">
      <c r="A32" s="451" t="s">
        <v>224</v>
      </c>
      <c r="B32" s="483"/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M32" s="484"/>
    </row>
    <row r="33" spans="1:13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s="19" customFormat="1" ht="15" customHeight="1">
      <c r="A34" s="84" t="s">
        <v>154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s="19" customFormat="1" ht="1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s="19" customFormat="1" ht="15" customHeight="1">
      <c r="A37" s="111" t="s">
        <v>47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</sheetData>
  <sheetProtection selectLockedCells="1" selectUnlockedCells="1"/>
  <mergeCells count="18">
    <mergeCell ref="A2:M2"/>
    <mergeCell ref="A1:M1"/>
    <mergeCell ref="A31:M31"/>
    <mergeCell ref="A30:M30"/>
    <mergeCell ref="K5:K6"/>
    <mergeCell ref="L5:L6"/>
    <mergeCell ref="M5:M6"/>
    <mergeCell ref="A32:M32"/>
    <mergeCell ref="A3:M3"/>
    <mergeCell ref="A4:A6"/>
    <mergeCell ref="B4:F4"/>
    <mergeCell ref="G4:K4"/>
    <mergeCell ref="L4:M4"/>
    <mergeCell ref="B5:C5"/>
    <mergeCell ref="D5:E5"/>
    <mergeCell ref="F5:F6"/>
    <mergeCell ref="G5:H5"/>
    <mergeCell ref="I5:J5"/>
  </mergeCells>
  <hyperlinks>
    <hyperlink ref="A37" location="index!A1" display="Retour à l'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25</vt:i4>
      </vt:variant>
      <vt:variant>
        <vt:lpstr>Plages nommées</vt:lpstr>
      </vt:variant>
      <vt:variant>
        <vt:i4>73</vt:i4>
      </vt:variant>
    </vt:vector>
  </HeadingPairs>
  <TitlesOfParts>
    <vt:vector size="98" baseType="lpstr">
      <vt:lpstr>Index</vt:lpstr>
      <vt:lpstr>6.1.1.1</vt:lpstr>
      <vt:lpstr>6.1.1.2</vt:lpstr>
      <vt:lpstr>6.1.2.1</vt:lpstr>
      <vt:lpstr>6.1.2.2</vt:lpstr>
      <vt:lpstr>6.1.2.3</vt:lpstr>
      <vt:lpstr>6.1.2.4</vt:lpstr>
      <vt:lpstr>6.1.2.5</vt:lpstr>
      <vt:lpstr>6.1.2.6</vt:lpstr>
      <vt:lpstr>6.1.2.7</vt:lpstr>
      <vt:lpstr>6.1.2.8</vt:lpstr>
      <vt:lpstr>6.1.3.1</vt:lpstr>
      <vt:lpstr>6.1.3.2</vt:lpstr>
      <vt:lpstr>6.1.3.3</vt:lpstr>
      <vt:lpstr>6.1.3.4</vt:lpstr>
      <vt:lpstr>6.1.3.5</vt:lpstr>
      <vt:lpstr>6.1.3.6</vt:lpstr>
      <vt:lpstr>6.1.3.7</vt:lpstr>
      <vt:lpstr>6.1.3.8</vt:lpstr>
      <vt:lpstr>6.1.3.9</vt:lpstr>
      <vt:lpstr>6.1.4.1</vt:lpstr>
      <vt:lpstr>6.1.4.2</vt:lpstr>
      <vt:lpstr>6.1.5.1</vt:lpstr>
      <vt:lpstr>6.1.5.2</vt:lpstr>
      <vt:lpstr>6.1.5.3</vt:lpstr>
      <vt:lpstr>'6.1.1.2'!__xlnm.Print_Area_2</vt:lpstr>
      <vt:lpstr>__xlnm.Print_Area_2</vt:lpstr>
      <vt:lpstr>'6.1.3.3'!__xlnm.Print_Area_3</vt:lpstr>
      <vt:lpstr>'6.1.3.4'!__xlnm.Print_Area_3</vt:lpstr>
      <vt:lpstr>'6.1.3.5'!__xlnm.Print_Area_3</vt:lpstr>
      <vt:lpstr>'6.1.3.8'!__xlnm.Print_Area_3</vt:lpstr>
      <vt:lpstr>'6.1.3.9'!__xlnm.Print_Area_3</vt:lpstr>
      <vt:lpstr>__xlnm.Print_Area_3</vt:lpstr>
      <vt:lpstr>'6.1.2.2'!__xlnm.Print_Area_4</vt:lpstr>
      <vt:lpstr>'6.1.2.3'!__xlnm.Print_Area_5</vt:lpstr>
      <vt:lpstr>'6.1.2.5'!__xlnm.Print_Area_6</vt:lpstr>
      <vt:lpstr>'6.1.2.6'!__xlnm.Print_Area_6</vt:lpstr>
      <vt:lpstr>'6.1.2.7'!__xlnm.Print_Area_6</vt:lpstr>
      <vt:lpstr>'6.1.2.8'!__xlnm.Print_Area_6</vt:lpstr>
      <vt:lpstr>'6.1.3.6'!__xlnm.Print_Area_6</vt:lpstr>
      <vt:lpstr>__xlnm.Print_Area_6</vt:lpstr>
      <vt:lpstr>__xlnm.Print_Area_7</vt:lpstr>
      <vt:lpstr>__xlnm.Print_Area_8</vt:lpstr>
      <vt:lpstr>'6.1.2.2'!__xlnm.Print_Titles_4</vt:lpstr>
      <vt:lpstr>'6.1.2.3'!__xlnm.Print_Titles_5</vt:lpstr>
      <vt:lpstr>'6.1.2.5'!__xlnm.Print_Titles_6</vt:lpstr>
      <vt:lpstr>'6.1.2.6'!__xlnm.Print_Titles_6</vt:lpstr>
      <vt:lpstr>'6.1.2.7'!__xlnm.Print_Titles_6</vt:lpstr>
      <vt:lpstr>'6.1.2.8'!__xlnm.Print_Titles_6</vt:lpstr>
      <vt:lpstr>'6.1.3.6'!__xlnm.Print_Titles_6</vt:lpstr>
      <vt:lpstr>__xlnm.Print_Titles_6</vt:lpstr>
      <vt:lpstr>__xlnm.Print_Titles_7</vt:lpstr>
      <vt:lpstr>'6.1.1.1'!Impression_des_titres</vt:lpstr>
      <vt:lpstr>'6.1.1.2'!Impression_des_titres</vt:lpstr>
      <vt:lpstr>'6.1.2.1'!Impression_des_titres</vt:lpstr>
      <vt:lpstr>'6.1.2.2'!Impression_des_titres</vt:lpstr>
      <vt:lpstr>'6.1.2.3'!Impression_des_titres</vt:lpstr>
      <vt:lpstr>'6.1.2.4'!Impression_des_titres</vt:lpstr>
      <vt:lpstr>'6.1.2.5'!Impression_des_titres</vt:lpstr>
      <vt:lpstr>'6.1.2.6'!Impression_des_titres</vt:lpstr>
      <vt:lpstr>'6.1.2.7'!Impression_des_titres</vt:lpstr>
      <vt:lpstr>'6.1.2.8'!Impression_des_titres</vt:lpstr>
      <vt:lpstr>'6.1.3.1'!Impression_des_titres</vt:lpstr>
      <vt:lpstr>'6.1.3.2'!Impression_des_titres</vt:lpstr>
      <vt:lpstr>'6.1.3.3'!Impression_des_titres</vt:lpstr>
      <vt:lpstr>'6.1.3.4'!Impression_des_titres</vt:lpstr>
      <vt:lpstr>'6.1.3.5'!Impression_des_titres</vt:lpstr>
      <vt:lpstr>'6.1.3.6'!Impression_des_titres</vt:lpstr>
      <vt:lpstr>'6.1.3.7'!Impression_des_titres</vt:lpstr>
      <vt:lpstr>'6.1.3.8'!Impression_des_titres</vt:lpstr>
      <vt:lpstr>'6.1.3.9'!Impression_des_titres</vt:lpstr>
      <vt:lpstr>'6.1.4.1'!Impression_des_titres</vt:lpstr>
      <vt:lpstr>'6.1.4.2'!Impression_des_titres</vt:lpstr>
      <vt:lpstr>'6.1.1.1'!Zone_d_impression</vt:lpstr>
      <vt:lpstr>'6.1.1.2'!Zone_d_impression</vt:lpstr>
      <vt:lpstr>'6.1.2.1'!Zone_d_impression</vt:lpstr>
      <vt:lpstr>'6.1.2.2'!Zone_d_impression</vt:lpstr>
      <vt:lpstr>'6.1.2.3'!Zone_d_impression</vt:lpstr>
      <vt:lpstr>'6.1.2.4'!Zone_d_impression</vt:lpstr>
      <vt:lpstr>'6.1.2.5'!Zone_d_impression</vt:lpstr>
      <vt:lpstr>'6.1.2.6'!Zone_d_impression</vt:lpstr>
      <vt:lpstr>'6.1.2.7'!Zone_d_impression</vt:lpstr>
      <vt:lpstr>'6.1.2.8'!Zone_d_impression</vt:lpstr>
      <vt:lpstr>'6.1.3.1'!Zone_d_impression</vt:lpstr>
      <vt:lpstr>'6.1.3.2'!Zone_d_impression</vt:lpstr>
      <vt:lpstr>'6.1.3.3'!Zone_d_impression</vt:lpstr>
      <vt:lpstr>'6.1.3.4'!Zone_d_impression</vt:lpstr>
      <vt:lpstr>'6.1.3.5'!Zone_d_impression</vt:lpstr>
      <vt:lpstr>'6.1.3.6'!Zone_d_impression</vt:lpstr>
      <vt:lpstr>'6.1.3.7'!Zone_d_impression</vt:lpstr>
      <vt:lpstr>'6.1.3.8'!Zone_d_impression</vt:lpstr>
      <vt:lpstr>'6.1.3.9'!Zone_d_impression</vt:lpstr>
      <vt:lpstr>'6.1.4.1'!Zone_d_impression</vt:lpstr>
      <vt:lpstr>'6.1.4.2'!Zone_d_impression</vt:lpstr>
      <vt:lpstr>'6.1.5.1'!Zone_d_impression</vt:lpstr>
      <vt:lpstr>'6.1.5.2'!Zone_d_impression</vt:lpstr>
      <vt:lpstr>'6.1.5.3'!Zone_d_impression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2025-07-28T12:13:15Z</dcterms:created>
  <dcterms:modified xsi:type="dcterms:W3CDTF">2025-07-28T12:13:44Z</dcterms:modified>
</cp:coreProperties>
</file>